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ates\BHE CLFP\FERC\TransmissionFormula Rate\CLFP Trans Form Rates 2021\True Up\Files for OASIS\"/>
    </mc:Choice>
  </mc:AlternateContent>
  <xr:revisionPtr revIDLastSave="0" documentId="13_ncr:1_{9D4634E0-776B-4B98-B1E4-8C15949A143A}" xr6:coauthVersionLast="47" xr6:coauthVersionMax="47" xr10:uidLastSave="{00000000-0000-0000-0000-000000000000}"/>
  <bookViews>
    <workbookView xWindow="19090" yWindow="-70" windowWidth="19420" windowHeight="10420" tabRatio="847" firstSheet="3" activeTab="8" xr2:uid="{54CF2E92-0883-4CBD-B62C-AF5878087527}"/>
  </bookViews>
  <sheets>
    <sheet name="Cost of Service References" sheetId="8" r:id="rId1"/>
    <sheet name="A-4 Rate Base WP Accum Depr Adj" sheetId="1" r:id="rId2"/>
    <sheet name="Depreciation Expense WP" sheetId="2" r:id="rId3"/>
    <sheet name="ADIT Adjustment" sheetId="7" r:id="rId4"/>
    <sheet name="True Up adj - Prior Period" sheetId="5" r:id="rId5"/>
    <sheet name="Excluded Plant" sheetId="9" r:id="rId6"/>
    <sheet name="Corriedale Depr adjustment" sheetId="3" r:id="rId7"/>
    <sheet name="King Ranch Depr Adj" sheetId="4" r:id="rId8"/>
    <sheet name="GSU Data" sheetId="6" r:id="rId9"/>
  </sheets>
  <externalReferences>
    <externalReference r:id="rId10"/>
    <externalReference r:id="rId11"/>
    <externalReference r:id="rId12"/>
  </externalReferences>
  <definedNames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FEB01" hidden="1">{#N/A,#N/A,FALSE,"EMPPAY"}</definedName>
    <definedName name="_Fill" hidden="1">'[2]Exp Detail'!#REF!</definedName>
    <definedName name="_JAN01" hidden="1">{#N/A,#N/A,FALSE,"EMPPAY"}</definedName>
    <definedName name="_JAN2001" hidden="1">{#N/A,#N/A,FALSE,"EMPPAY"}</definedName>
    <definedName name="_Key1" hidden="1">'[2]Exp Detail'!#REF!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" hidden="1">{"LBO Summary",#N/A,FALSE,"Summary"}</definedName>
    <definedName name="Alignment" hidden="1">"a1"</definedName>
    <definedName name="AS2DocOpenMode" hidden="1">"AS2DocumentEdit"</definedName>
    <definedName name="ClientMatter" hidden="1">"b1"</definedName>
    <definedName name="DA">1</definedName>
    <definedName name="Date" hidden="1">"b1"</definedName>
    <definedName name="DEC00" hidden="1">{#N/A,#N/A,FALSE,"ARREC"}</definedName>
    <definedName name="DocumentName" hidden="1">"b1"</definedName>
    <definedName name="DocumentNum" hidden="1">"a1"</definedName>
    <definedName name="FEB00" hidden="1">{#N/A,#N/A,FALSE,"ARREC"}</definedName>
    <definedName name="GP">'[3]2021 Act Att-H'!$G$50</definedName>
    <definedName name="Library" hidden="1">"a1"</definedName>
    <definedName name="MAY" hidden="1">{#N/A,#N/A,FALSE,"EMPPAY"}</definedName>
    <definedName name="NA">0</definedName>
    <definedName name="test" hidden="1">{"LBO Summary",#N/A,FALSE,"Summary"}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1</definedName>
    <definedName name="Time" hidden="1">"b1"</definedName>
    <definedName name="Typist" hidden="1">"b1"</definedName>
    <definedName name="Value" hidden="1">{"assumptions",#N/A,FALSE,"Scenario 1";"valuation",#N/A,FALSE,"Scenario 1"}</definedName>
    <definedName name="Version" hidden="1">"a1"</definedName>
    <definedName name="wrn.ARREC." hidden="1">{#N/A,#N/A,FALSE,"ARREC"}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EMPPAY." hidden="1">{#N/A,#N/A,FALSE,"EMPPAY"}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xx" hidden="1">{#N/A,#N/A,FALSE,"EMPPAY"}</definedName>
  </definedNames>
  <calcPr calcId="191029"/>
  <pivotCaches>
    <pivotCache cacheId="0" r:id="rId13"/>
    <pivotCache cacheId="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9" l="1"/>
  <c r="C11" i="9"/>
  <c r="D11" i="9"/>
  <c r="E11" i="9"/>
  <c r="B11" i="9"/>
  <c r="C8" i="2" l="1"/>
  <c r="AB46" i="4"/>
  <c r="D65" i="8"/>
  <c r="D64" i="8"/>
  <c r="D63" i="8"/>
  <c r="D62" i="8"/>
  <c r="D61" i="8"/>
  <c r="C132" i="8" l="1"/>
  <c r="C128" i="8"/>
  <c r="B121" i="8"/>
  <c r="B119" i="8"/>
  <c r="A72" i="8"/>
  <c r="A73" i="8" s="1"/>
  <c r="A74" i="8" s="1"/>
  <c r="A75" i="8" s="1"/>
  <c r="A71" i="8"/>
  <c r="C65" i="8"/>
  <c r="B65" i="8"/>
  <c r="C64" i="8"/>
  <c r="C63" i="8"/>
  <c r="C62" i="8"/>
  <c r="B62" i="8"/>
  <c r="C61" i="8"/>
  <c r="B61" i="8"/>
  <c r="B57" i="8"/>
  <c r="B56" i="8"/>
  <c r="B64" i="8" s="1"/>
  <c r="B55" i="8"/>
  <c r="B63" i="8" s="1"/>
  <c r="B54" i="8"/>
  <c r="B53" i="8"/>
  <c r="D10" i="5" l="1"/>
  <c r="B10" i="5"/>
  <c r="C10" i="5"/>
  <c r="C22" i="7"/>
  <c r="C23" i="7" s="1"/>
  <c r="C16" i="7"/>
  <c r="D22" i="7" s="1"/>
  <c r="D16" i="7"/>
  <c r="D17" i="7" s="1"/>
  <c r="D10" i="7"/>
  <c r="C10" i="7"/>
  <c r="C9" i="7"/>
  <c r="D9" i="7"/>
  <c r="E9" i="7"/>
  <c r="E8" i="7"/>
  <c r="E21" i="7"/>
  <c r="E15" i="7"/>
  <c r="E20" i="7"/>
  <c r="E14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D9" i="6"/>
  <c r="D21" i="6"/>
  <c r="D20" i="6"/>
  <c r="D19" i="6"/>
  <c r="D18" i="6"/>
  <c r="D17" i="6"/>
  <c r="D16" i="6"/>
  <c r="D15" i="6"/>
  <c r="D14" i="6"/>
  <c r="D13" i="6"/>
  <c r="D12" i="6"/>
  <c r="D11" i="6"/>
  <c r="D22" i="6"/>
  <c r="C7" i="9" l="1"/>
  <c r="G7" i="9" s="1"/>
  <c r="G13" i="9" s="1"/>
  <c r="D11" i="7"/>
  <c r="E22" i="7"/>
  <c r="E23" i="7" s="1"/>
  <c r="D23" i="7"/>
  <c r="C17" i="7"/>
  <c r="E16" i="7"/>
  <c r="E17" i="7" s="1"/>
  <c r="E10" i="7"/>
  <c r="E11" i="7" s="1"/>
  <c r="C11" i="7"/>
  <c r="D23" i="6"/>
  <c r="D25" i="6" s="1"/>
  <c r="P11" i="1" l="1"/>
  <c r="P12" i="1"/>
  <c r="P13" i="1"/>
  <c r="P14" i="1"/>
  <c r="Q14" i="1" s="1"/>
  <c r="P15" i="1"/>
  <c r="P16" i="1"/>
  <c r="Q16" i="1" s="1"/>
  <c r="P17" i="1"/>
  <c r="Q17" i="1" s="1"/>
  <c r="P18" i="1"/>
  <c r="Q18" i="1" s="1"/>
  <c r="P19" i="1"/>
  <c r="P20" i="1"/>
  <c r="P21" i="1"/>
  <c r="P10" i="1"/>
  <c r="P9" i="1"/>
  <c r="O22" i="1"/>
  <c r="N22" i="1"/>
  <c r="Q21" i="1"/>
  <c r="Q20" i="1"/>
  <c r="Q19" i="1"/>
  <c r="Q15" i="1"/>
  <c r="Q13" i="1"/>
  <c r="Q12" i="1"/>
  <c r="Q11" i="1"/>
  <c r="Q10" i="1"/>
  <c r="P22" i="1" l="1"/>
  <c r="Q9" i="1"/>
  <c r="Q22" i="1" s="1"/>
  <c r="D9" i="2" l="1"/>
  <c r="D10" i="2" s="1"/>
  <c r="E9" i="2"/>
  <c r="E10" i="2" s="1"/>
  <c r="A10" i="2"/>
  <c r="A7" i="2"/>
  <c r="A8" i="2" s="1"/>
  <c r="A9" i="2" s="1"/>
  <c r="C41" i="6"/>
  <c r="J10" i="1" l="1"/>
  <c r="J11" i="1"/>
  <c r="J12" i="1"/>
  <c r="J13" i="1"/>
  <c r="J14" i="1"/>
  <c r="K14" i="1" s="1"/>
  <c r="J15" i="1"/>
  <c r="J16" i="1"/>
  <c r="K16" i="1" s="1"/>
  <c r="J17" i="1"/>
  <c r="K17" i="1" s="1"/>
  <c r="J18" i="1"/>
  <c r="J19" i="1"/>
  <c r="J20" i="1"/>
  <c r="J21" i="1"/>
  <c r="J9" i="1"/>
  <c r="K9" i="1" s="1"/>
  <c r="I22" i="1"/>
  <c r="K21" i="1"/>
  <c r="K20" i="1"/>
  <c r="K19" i="1"/>
  <c r="K18" i="1"/>
  <c r="K15" i="1"/>
  <c r="K13" i="1"/>
  <c r="K12" i="1"/>
  <c r="K11" i="1"/>
  <c r="K10" i="1"/>
  <c r="K22" i="1" l="1"/>
  <c r="H22" i="1"/>
  <c r="J22" i="1"/>
  <c r="C9" i="2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E43" i="4"/>
  <c r="AD43" i="4"/>
  <c r="Z43" i="4"/>
  <c r="Y43" i="4"/>
  <c r="W43" i="4"/>
  <c r="AB43" i="4" s="1"/>
  <c r="V43" i="4"/>
  <c r="P43" i="4"/>
  <c r="O43" i="4"/>
  <c r="M43" i="4"/>
  <c r="L43" i="4"/>
  <c r="D43" i="4"/>
  <c r="N43" i="4" s="1"/>
  <c r="AD42" i="4"/>
  <c r="Z42" i="4"/>
  <c r="Y42" i="4"/>
  <c r="W42" i="4"/>
  <c r="AB42" i="4" s="1"/>
  <c r="V42" i="4"/>
  <c r="AA42" i="4" s="1"/>
  <c r="P42" i="4"/>
  <c r="AE42" i="4" s="1"/>
  <c r="O42" i="4"/>
  <c r="M42" i="4"/>
  <c r="L42" i="4"/>
  <c r="D42" i="4"/>
  <c r="N42" i="4" s="1"/>
  <c r="AB41" i="4"/>
  <c r="Z41" i="4"/>
  <c r="Y41" i="4"/>
  <c r="W41" i="4"/>
  <c r="V41" i="4"/>
  <c r="AA41" i="4" s="1"/>
  <c r="P41" i="4"/>
  <c r="AE41" i="4" s="1"/>
  <c r="O41" i="4"/>
  <c r="AD41" i="4" s="1"/>
  <c r="N41" i="4"/>
  <c r="M41" i="4"/>
  <c r="L41" i="4"/>
  <c r="D41" i="4"/>
  <c r="X41" i="4" s="1"/>
  <c r="AC41" i="4" s="1"/>
  <c r="AB40" i="4"/>
  <c r="AA40" i="4"/>
  <c r="Z40" i="4"/>
  <c r="Y40" i="4"/>
  <c r="W40" i="4"/>
  <c r="V40" i="4"/>
  <c r="P40" i="4"/>
  <c r="AE40" i="4" s="1"/>
  <c r="O40" i="4"/>
  <c r="AD40" i="4" s="1"/>
  <c r="N40" i="4"/>
  <c r="M40" i="4"/>
  <c r="L40" i="4"/>
  <c r="D40" i="4"/>
  <c r="X40" i="4" s="1"/>
  <c r="AA39" i="4"/>
  <c r="Z39" i="4"/>
  <c r="Y39" i="4"/>
  <c r="X39" i="4"/>
  <c r="W39" i="4"/>
  <c r="V39" i="4"/>
  <c r="P39" i="4"/>
  <c r="AE39" i="4" s="1"/>
  <c r="O39" i="4"/>
  <c r="AD39" i="4" s="1"/>
  <c r="N39" i="4"/>
  <c r="AC39" i="4" s="1"/>
  <c r="M39" i="4"/>
  <c r="AB39" i="4" s="1"/>
  <c r="L39" i="4"/>
  <c r="Z38" i="4"/>
  <c r="AE38" i="4" s="1"/>
  <c r="Y38" i="4"/>
  <c r="AD38" i="4" s="1"/>
  <c r="X38" i="4"/>
  <c r="W38" i="4"/>
  <c r="V38" i="4"/>
  <c r="P38" i="4"/>
  <c r="O38" i="4"/>
  <c r="N38" i="4"/>
  <c r="M38" i="4"/>
  <c r="AB38" i="4" s="1"/>
  <c r="L38" i="4"/>
  <c r="AA38" i="4" s="1"/>
  <c r="AE37" i="4"/>
  <c r="AD37" i="4"/>
  <c r="Z37" i="4"/>
  <c r="Y37" i="4"/>
  <c r="X37" i="4"/>
  <c r="AC37" i="4" s="1"/>
  <c r="W37" i="4"/>
  <c r="AB37" i="4" s="1"/>
  <c r="V37" i="4"/>
  <c r="P37" i="4"/>
  <c r="O37" i="4"/>
  <c r="N37" i="4"/>
  <c r="M37" i="4"/>
  <c r="L37" i="4"/>
  <c r="AC36" i="4"/>
  <c r="AB36" i="4"/>
  <c r="Z36" i="4"/>
  <c r="Y36" i="4"/>
  <c r="X36" i="4"/>
  <c r="W36" i="4"/>
  <c r="V36" i="4"/>
  <c r="P36" i="4"/>
  <c r="AE36" i="4" s="1"/>
  <c r="O36" i="4"/>
  <c r="AD36" i="4" s="1"/>
  <c r="N36" i="4"/>
  <c r="M36" i="4"/>
  <c r="L36" i="4"/>
  <c r="AA36" i="4" s="1"/>
  <c r="AA35" i="4"/>
  <c r="Z35" i="4"/>
  <c r="Y35" i="4"/>
  <c r="X35" i="4"/>
  <c r="W35" i="4"/>
  <c r="V35" i="4"/>
  <c r="P35" i="4"/>
  <c r="AE35" i="4" s="1"/>
  <c r="O35" i="4"/>
  <c r="AD35" i="4" s="1"/>
  <c r="N35" i="4"/>
  <c r="AC35" i="4" s="1"/>
  <c r="M35" i="4"/>
  <c r="AB35" i="4" s="1"/>
  <c r="L35" i="4"/>
  <c r="Z34" i="4"/>
  <c r="AE34" i="4" s="1"/>
  <c r="Y34" i="4"/>
  <c r="AD34" i="4" s="1"/>
  <c r="X34" i="4"/>
  <c r="W34" i="4"/>
  <c r="V34" i="4"/>
  <c r="P34" i="4"/>
  <c r="O34" i="4"/>
  <c r="N34" i="4"/>
  <c r="M34" i="4"/>
  <c r="AB34" i="4" s="1"/>
  <c r="L34" i="4"/>
  <c r="AA34" i="4" s="1"/>
  <c r="AD33" i="4"/>
  <c r="Y33" i="4"/>
  <c r="X33" i="4"/>
  <c r="W33" i="4"/>
  <c r="AB33" i="4" s="1"/>
  <c r="V33" i="4"/>
  <c r="O33" i="4"/>
  <c r="N33" i="4"/>
  <c r="AC33" i="4" s="1"/>
  <c r="M33" i="4"/>
  <c r="L33" i="4"/>
  <c r="F33" i="4"/>
  <c r="P33" i="4" s="1"/>
  <c r="AD32" i="4"/>
  <c r="AC32" i="4"/>
  <c r="Z32" i="4"/>
  <c r="Y32" i="4"/>
  <c r="X32" i="4"/>
  <c r="W32" i="4"/>
  <c r="V32" i="4"/>
  <c r="AA32" i="4" s="1"/>
  <c r="P32" i="4"/>
  <c r="AE32" i="4" s="1"/>
  <c r="O32" i="4"/>
  <c r="N32" i="4"/>
  <c r="M32" i="4"/>
  <c r="AB32" i="4" s="1"/>
  <c r="L32" i="4"/>
  <c r="AB31" i="4"/>
  <c r="AA31" i="4"/>
  <c r="Z31" i="4"/>
  <c r="Y31" i="4"/>
  <c r="X31" i="4"/>
  <c r="W31" i="4"/>
  <c r="V31" i="4"/>
  <c r="P31" i="4"/>
  <c r="AE31" i="4" s="1"/>
  <c r="O31" i="4"/>
  <c r="AD31" i="4" s="1"/>
  <c r="N31" i="4"/>
  <c r="AC31" i="4" s="1"/>
  <c r="M31" i="4"/>
  <c r="L31" i="4"/>
  <c r="Z30" i="4"/>
  <c r="AE30" i="4" s="1"/>
  <c r="Y30" i="4"/>
  <c r="X30" i="4"/>
  <c r="W30" i="4"/>
  <c r="V30" i="4"/>
  <c r="P30" i="4"/>
  <c r="O30" i="4"/>
  <c r="N30" i="4"/>
  <c r="AC30" i="4" s="1"/>
  <c r="M30" i="4"/>
  <c r="AB30" i="4" s="1"/>
  <c r="L30" i="4"/>
  <c r="AA30" i="4" s="1"/>
  <c r="AE29" i="4"/>
  <c r="Z29" i="4"/>
  <c r="Y29" i="4"/>
  <c r="X29" i="4"/>
  <c r="AC29" i="4" s="1"/>
  <c r="W29" i="4"/>
  <c r="V29" i="4"/>
  <c r="P29" i="4"/>
  <c r="O29" i="4"/>
  <c r="AD29" i="4" s="1"/>
  <c r="N29" i="4"/>
  <c r="M29" i="4"/>
  <c r="L29" i="4"/>
  <c r="AA29" i="4" s="1"/>
  <c r="AD28" i="4"/>
  <c r="Z28" i="4"/>
  <c r="Y28" i="4"/>
  <c r="W28" i="4"/>
  <c r="V28" i="4"/>
  <c r="AA28" i="4" s="1"/>
  <c r="P28" i="4"/>
  <c r="AE28" i="4" s="1"/>
  <c r="O28" i="4"/>
  <c r="M28" i="4"/>
  <c r="AB28" i="4" s="1"/>
  <c r="L28" i="4"/>
  <c r="D28" i="4"/>
  <c r="N28" i="4" s="1"/>
  <c r="AC27" i="4"/>
  <c r="AB27" i="4"/>
  <c r="Z27" i="4"/>
  <c r="Y27" i="4"/>
  <c r="X27" i="4"/>
  <c r="W27" i="4"/>
  <c r="V27" i="4"/>
  <c r="P27" i="4"/>
  <c r="AE27" i="4" s="1"/>
  <c r="O27" i="4"/>
  <c r="AD27" i="4" s="1"/>
  <c r="N27" i="4"/>
  <c r="M27" i="4"/>
  <c r="L27" i="4"/>
  <c r="AA27" i="4" s="1"/>
  <c r="AA26" i="4"/>
  <c r="Z26" i="4"/>
  <c r="Y26" i="4"/>
  <c r="X26" i="4"/>
  <c r="W26" i="4"/>
  <c r="V26" i="4"/>
  <c r="P26" i="4"/>
  <c r="O26" i="4"/>
  <c r="AD26" i="4" s="1"/>
  <c r="N26" i="4"/>
  <c r="AC26" i="4" s="1"/>
  <c r="M26" i="4"/>
  <c r="AB26" i="4" s="1"/>
  <c r="L26" i="4"/>
  <c r="Z25" i="4"/>
  <c r="AE25" i="4" s="1"/>
  <c r="Y25" i="4"/>
  <c r="AD25" i="4" s="1"/>
  <c r="X25" i="4"/>
  <c r="W25" i="4"/>
  <c r="V25" i="4"/>
  <c r="P25" i="4"/>
  <c r="O25" i="4"/>
  <c r="N25" i="4"/>
  <c r="AC25" i="4" s="1"/>
  <c r="M25" i="4"/>
  <c r="AB25" i="4" s="1"/>
  <c r="L25" i="4"/>
  <c r="AA25" i="4" s="1"/>
  <c r="AE24" i="4"/>
  <c r="AD24" i="4"/>
  <c r="Z24" i="4"/>
  <c r="Y24" i="4"/>
  <c r="X24" i="4"/>
  <c r="W24" i="4"/>
  <c r="AB24" i="4" s="1"/>
  <c r="V24" i="4"/>
  <c r="P24" i="4"/>
  <c r="O24" i="4"/>
  <c r="N24" i="4"/>
  <c r="AC24" i="4" s="1"/>
  <c r="M24" i="4"/>
  <c r="L24" i="4"/>
  <c r="AA24" i="4" s="1"/>
  <c r="AC23" i="4"/>
  <c r="AB23" i="4"/>
  <c r="Z23" i="4"/>
  <c r="Y23" i="4"/>
  <c r="X23" i="4"/>
  <c r="W23" i="4"/>
  <c r="V23" i="4"/>
  <c r="P23" i="4"/>
  <c r="AE23" i="4" s="1"/>
  <c r="O23" i="4"/>
  <c r="AD23" i="4" s="1"/>
  <c r="N23" i="4"/>
  <c r="M23" i="4"/>
  <c r="L23" i="4"/>
  <c r="AA23" i="4" s="1"/>
  <c r="AA22" i="4"/>
  <c r="Z22" i="4"/>
  <c r="Y22" i="4"/>
  <c r="X22" i="4"/>
  <c r="W22" i="4"/>
  <c r="V22" i="4"/>
  <c r="P22" i="4"/>
  <c r="O22" i="4"/>
  <c r="AD22" i="4" s="1"/>
  <c r="N22" i="4"/>
  <c r="AC22" i="4" s="1"/>
  <c r="M22" i="4"/>
  <c r="AB22" i="4" s="1"/>
  <c r="L22" i="4"/>
  <c r="Z21" i="4"/>
  <c r="AE21" i="4" s="1"/>
  <c r="Y21" i="4"/>
  <c r="AD21" i="4" s="1"/>
  <c r="X21" i="4"/>
  <c r="W21" i="4"/>
  <c r="V21" i="4"/>
  <c r="P21" i="4"/>
  <c r="O21" i="4"/>
  <c r="N21" i="4"/>
  <c r="M21" i="4"/>
  <c r="AB21" i="4" s="1"/>
  <c r="L21" i="4"/>
  <c r="AA21" i="4" s="1"/>
  <c r="AE20" i="4"/>
  <c r="AD20" i="4"/>
  <c r="Z20" i="4"/>
  <c r="Y20" i="4"/>
  <c r="X20" i="4"/>
  <c r="AC20" i="4" s="1"/>
  <c r="W20" i="4"/>
  <c r="AB20" i="4" s="1"/>
  <c r="V20" i="4"/>
  <c r="P20" i="4"/>
  <c r="O20" i="4"/>
  <c r="N20" i="4"/>
  <c r="M20" i="4"/>
  <c r="L20" i="4"/>
  <c r="AA20" i="4" s="1"/>
  <c r="AC19" i="4"/>
  <c r="AB19" i="4"/>
  <c r="Z19" i="4"/>
  <c r="Y19" i="4"/>
  <c r="X19" i="4"/>
  <c r="W19" i="4"/>
  <c r="V19" i="4"/>
  <c r="AA19" i="4" s="1"/>
  <c r="P19" i="4"/>
  <c r="AE19" i="4" s="1"/>
  <c r="O19" i="4"/>
  <c r="AD19" i="4" s="1"/>
  <c r="N19" i="4"/>
  <c r="M19" i="4"/>
  <c r="L19" i="4"/>
  <c r="AA18" i="4"/>
  <c r="Z18" i="4"/>
  <c r="Y18" i="4"/>
  <c r="X18" i="4"/>
  <c r="W18" i="4"/>
  <c r="V18" i="4"/>
  <c r="P18" i="4"/>
  <c r="O18" i="4"/>
  <c r="AD18" i="4" s="1"/>
  <c r="N18" i="4"/>
  <c r="AC18" i="4" s="1"/>
  <c r="M18" i="4"/>
  <c r="AB18" i="4" s="1"/>
  <c r="L18" i="4"/>
  <c r="Z17" i="4"/>
  <c r="AE17" i="4" s="1"/>
  <c r="Y17" i="4"/>
  <c r="AD17" i="4" s="1"/>
  <c r="X17" i="4"/>
  <c r="W17" i="4"/>
  <c r="V17" i="4"/>
  <c r="P17" i="4"/>
  <c r="O17" i="4"/>
  <c r="N17" i="4"/>
  <c r="M17" i="4"/>
  <c r="AB17" i="4" s="1"/>
  <c r="L17" i="4"/>
  <c r="AA17" i="4" s="1"/>
  <c r="AE16" i="4"/>
  <c r="AD16" i="4"/>
  <c r="Z16" i="4"/>
  <c r="Y16" i="4"/>
  <c r="X16" i="4"/>
  <c r="AC16" i="4" s="1"/>
  <c r="W16" i="4"/>
  <c r="AB16" i="4" s="1"/>
  <c r="V16" i="4"/>
  <c r="P16" i="4"/>
  <c r="O16" i="4"/>
  <c r="N16" i="4"/>
  <c r="M16" i="4"/>
  <c r="L16" i="4"/>
  <c r="AC15" i="4"/>
  <c r="AB15" i="4"/>
  <c r="Z15" i="4"/>
  <c r="Y15" i="4"/>
  <c r="X15" i="4"/>
  <c r="W15" i="4"/>
  <c r="V15" i="4"/>
  <c r="AA15" i="4" s="1"/>
  <c r="P15" i="4"/>
  <c r="AE15" i="4" s="1"/>
  <c r="O15" i="4"/>
  <c r="AD15" i="4" s="1"/>
  <c r="N15" i="4"/>
  <c r="M15" i="4"/>
  <c r="L15" i="4"/>
  <c r="AA14" i="4"/>
  <c r="Z14" i="4"/>
  <c r="Y14" i="4"/>
  <c r="X14" i="4"/>
  <c r="W14" i="4"/>
  <c r="V14" i="4"/>
  <c r="P14" i="4"/>
  <c r="AE14" i="4" s="1"/>
  <c r="O14" i="4"/>
  <c r="AD14" i="4" s="1"/>
  <c r="N14" i="4"/>
  <c r="AC14" i="4" s="1"/>
  <c r="M14" i="4"/>
  <c r="AB14" i="4" s="1"/>
  <c r="L14" i="4"/>
  <c r="AE13" i="4"/>
  <c r="Z13" i="4"/>
  <c r="Y13" i="4"/>
  <c r="AD13" i="4" s="1"/>
  <c r="X13" i="4"/>
  <c r="W13" i="4"/>
  <c r="V13" i="4"/>
  <c r="P13" i="4"/>
  <c r="O13" i="4"/>
  <c r="M13" i="4"/>
  <c r="AB13" i="4" s="1"/>
  <c r="L13" i="4"/>
  <c r="AA13" i="4" s="1"/>
  <c r="D13" i="4"/>
  <c r="N13" i="4" s="1"/>
  <c r="AE12" i="4"/>
  <c r="AD12" i="4"/>
  <c r="Z12" i="4"/>
  <c r="Y12" i="4"/>
  <c r="X12" i="4"/>
  <c r="AC12" i="4" s="1"/>
  <c r="W12" i="4"/>
  <c r="V12" i="4"/>
  <c r="P12" i="4"/>
  <c r="O12" i="4"/>
  <c r="N12" i="4"/>
  <c r="M12" i="4"/>
  <c r="L12" i="4"/>
  <c r="AA12" i="4" s="1"/>
  <c r="AD11" i="4"/>
  <c r="AC11" i="4"/>
  <c r="AB11" i="4"/>
  <c r="Z11" i="4"/>
  <c r="Y11" i="4"/>
  <c r="X11" i="4"/>
  <c r="W11" i="4"/>
  <c r="V11" i="4"/>
  <c r="AA11" i="4" s="1"/>
  <c r="P11" i="4"/>
  <c r="AE11" i="4" s="1"/>
  <c r="O11" i="4"/>
  <c r="N11" i="4"/>
  <c r="M11" i="4"/>
  <c r="L11" i="4"/>
  <c r="AB10" i="4"/>
  <c r="AA10" i="4"/>
  <c r="Z10" i="4"/>
  <c r="Y10" i="4"/>
  <c r="X10" i="4"/>
  <c r="W10" i="4"/>
  <c r="V10" i="4"/>
  <c r="P10" i="4"/>
  <c r="AE10" i="4" s="1"/>
  <c r="O10" i="4"/>
  <c r="AD10" i="4" s="1"/>
  <c r="N10" i="4"/>
  <c r="AC10" i="4" s="1"/>
  <c r="M10" i="4"/>
  <c r="L10" i="4"/>
  <c r="AH9" i="4"/>
  <c r="AH10" i="4" s="1"/>
  <c r="AH11" i="4" s="1"/>
  <c r="AH12" i="4" s="1"/>
  <c r="Z9" i="4"/>
  <c r="AE9" i="4" s="1"/>
  <c r="Y9" i="4"/>
  <c r="X9" i="4"/>
  <c r="W9" i="4"/>
  <c r="V9" i="4"/>
  <c r="P9" i="4"/>
  <c r="O9" i="4"/>
  <c r="AD9" i="4" s="1"/>
  <c r="N9" i="4"/>
  <c r="AC9" i="4" s="1"/>
  <c r="M9" i="4"/>
  <c r="AB9" i="4" s="1"/>
  <c r="L9" i="4"/>
  <c r="AA9" i="4" s="1"/>
  <c r="AE8" i="4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D8" i="4"/>
  <c r="AI8" i="4" s="1"/>
  <c r="Z8" i="4"/>
  <c r="Y8" i="4"/>
  <c r="X8" i="4"/>
  <c r="AC8" i="4" s="1"/>
  <c r="AH8" i="4" s="1"/>
  <c r="W8" i="4"/>
  <c r="V8" i="4"/>
  <c r="P8" i="4"/>
  <c r="O8" i="4"/>
  <c r="N8" i="4"/>
  <c r="M8" i="4"/>
  <c r="AB8" i="4" s="1"/>
  <c r="AG8" i="4" s="1"/>
  <c r="AG9" i="4" s="1"/>
  <c r="AG10" i="4" s="1"/>
  <c r="AG11" i="4" s="1"/>
  <c r="L8" i="4"/>
  <c r="AA8" i="4" s="1"/>
  <c r="AF8" i="4" s="1"/>
  <c r="E30" i="3"/>
  <c r="D30" i="3"/>
  <c r="B30" i="3"/>
  <c r="AM28" i="3"/>
  <c r="Y28" i="3"/>
  <c r="U28" i="3"/>
  <c r="T28" i="3"/>
  <c r="S28" i="3"/>
  <c r="R28" i="3"/>
  <c r="M28" i="3"/>
  <c r="L28" i="3"/>
  <c r="K28" i="3"/>
  <c r="W28" i="3" s="1"/>
  <c r="J28" i="3"/>
  <c r="V28" i="3" s="1"/>
  <c r="AM27" i="3"/>
  <c r="U27" i="3"/>
  <c r="T27" i="3"/>
  <c r="S27" i="3"/>
  <c r="R27" i="3"/>
  <c r="M27" i="3"/>
  <c r="L27" i="3"/>
  <c r="X27" i="3" s="1"/>
  <c r="K27" i="3"/>
  <c r="W27" i="3" s="1"/>
  <c r="J27" i="3"/>
  <c r="V27" i="3" s="1"/>
  <c r="AM26" i="3"/>
  <c r="U26" i="3"/>
  <c r="T26" i="3"/>
  <c r="S26" i="3"/>
  <c r="R26" i="3"/>
  <c r="M26" i="3"/>
  <c r="Y26" i="3" s="1"/>
  <c r="L26" i="3"/>
  <c r="X26" i="3" s="1"/>
  <c r="K26" i="3"/>
  <c r="W26" i="3" s="1"/>
  <c r="J26" i="3"/>
  <c r="V26" i="3" s="1"/>
  <c r="AM25" i="3"/>
  <c r="U25" i="3"/>
  <c r="T25" i="3"/>
  <c r="S25" i="3"/>
  <c r="R25" i="3"/>
  <c r="M25" i="3"/>
  <c r="Y25" i="3" s="1"/>
  <c r="L25" i="3"/>
  <c r="X25" i="3" s="1"/>
  <c r="K25" i="3"/>
  <c r="W25" i="3" s="1"/>
  <c r="J25" i="3"/>
  <c r="AM24" i="3"/>
  <c r="U24" i="3"/>
  <c r="T24" i="3"/>
  <c r="S24" i="3"/>
  <c r="R24" i="3"/>
  <c r="M24" i="3"/>
  <c r="Y24" i="3" s="1"/>
  <c r="L24" i="3"/>
  <c r="X24" i="3" s="1"/>
  <c r="K24" i="3"/>
  <c r="J24" i="3"/>
  <c r="AM23" i="3"/>
  <c r="U23" i="3"/>
  <c r="T23" i="3"/>
  <c r="S23" i="3"/>
  <c r="R23" i="3"/>
  <c r="M23" i="3"/>
  <c r="Y23" i="3" s="1"/>
  <c r="L23" i="3"/>
  <c r="K23" i="3"/>
  <c r="J23" i="3"/>
  <c r="AM22" i="3"/>
  <c r="U22" i="3"/>
  <c r="T22" i="3"/>
  <c r="S22" i="3"/>
  <c r="R22" i="3"/>
  <c r="M22" i="3"/>
  <c r="L22" i="3"/>
  <c r="K22" i="3"/>
  <c r="J22" i="3"/>
  <c r="AM21" i="3"/>
  <c r="U21" i="3"/>
  <c r="T21" i="3"/>
  <c r="S21" i="3"/>
  <c r="R21" i="3"/>
  <c r="M21" i="3"/>
  <c r="L21" i="3"/>
  <c r="K21" i="3"/>
  <c r="J21" i="3"/>
  <c r="V21" i="3" s="1"/>
  <c r="AM20" i="3"/>
  <c r="U20" i="3"/>
  <c r="T20" i="3"/>
  <c r="S20" i="3"/>
  <c r="R20" i="3"/>
  <c r="M20" i="3"/>
  <c r="L20" i="3"/>
  <c r="K20" i="3"/>
  <c r="W20" i="3" s="1"/>
  <c r="J20" i="3"/>
  <c r="V20" i="3" s="1"/>
  <c r="AM19" i="3"/>
  <c r="W19" i="3"/>
  <c r="U19" i="3"/>
  <c r="T19" i="3"/>
  <c r="S19" i="3"/>
  <c r="R19" i="3"/>
  <c r="M19" i="3"/>
  <c r="Y19" i="3" s="1"/>
  <c r="L19" i="3"/>
  <c r="X19" i="3" s="1"/>
  <c r="K19" i="3"/>
  <c r="J19" i="3"/>
  <c r="V19" i="3" s="1"/>
  <c r="AM18" i="3"/>
  <c r="U18" i="3"/>
  <c r="T18" i="3"/>
  <c r="S18" i="3"/>
  <c r="R18" i="3"/>
  <c r="M18" i="3"/>
  <c r="Y18" i="3" s="1"/>
  <c r="L18" i="3"/>
  <c r="X18" i="3" s="1"/>
  <c r="K18" i="3"/>
  <c r="J18" i="3"/>
  <c r="V18" i="3" s="1"/>
  <c r="AN17" i="3"/>
  <c r="AO17" i="3" s="1"/>
  <c r="AM17" i="3"/>
  <c r="U17" i="3"/>
  <c r="T17" i="3"/>
  <c r="S17" i="3"/>
  <c r="R17" i="3"/>
  <c r="M17" i="3"/>
  <c r="L17" i="3"/>
  <c r="K17" i="3"/>
  <c r="J17" i="3"/>
  <c r="AN16" i="3"/>
  <c r="AM16" i="3"/>
  <c r="U16" i="3"/>
  <c r="T16" i="3"/>
  <c r="S16" i="3"/>
  <c r="R16" i="3"/>
  <c r="M16" i="3"/>
  <c r="L16" i="3"/>
  <c r="K16" i="3"/>
  <c r="W16" i="3" s="1"/>
  <c r="J16" i="3"/>
  <c r="V16" i="3" s="1"/>
  <c r="AN15" i="3"/>
  <c r="AM15" i="3"/>
  <c r="AO15" i="3" s="1"/>
  <c r="U15" i="3"/>
  <c r="T15" i="3"/>
  <c r="S15" i="3"/>
  <c r="R15" i="3"/>
  <c r="M15" i="3"/>
  <c r="Y15" i="3" s="1"/>
  <c r="L15" i="3"/>
  <c r="X15" i="3" s="1"/>
  <c r="K15" i="3"/>
  <c r="W15" i="3" s="1"/>
  <c r="J15" i="3"/>
  <c r="V15" i="3" s="1"/>
  <c r="AO14" i="3"/>
  <c r="AN14" i="3"/>
  <c r="AM14" i="3"/>
  <c r="U14" i="3"/>
  <c r="T14" i="3"/>
  <c r="S14" i="3"/>
  <c r="R14" i="3"/>
  <c r="M14" i="3"/>
  <c r="Y14" i="3" s="1"/>
  <c r="L14" i="3"/>
  <c r="X14" i="3" s="1"/>
  <c r="K14" i="3"/>
  <c r="J14" i="3"/>
  <c r="AN13" i="3"/>
  <c r="AM13" i="3"/>
  <c r="U13" i="3"/>
  <c r="T13" i="3"/>
  <c r="S13" i="3"/>
  <c r="R13" i="3"/>
  <c r="M13" i="3"/>
  <c r="L13" i="3"/>
  <c r="K13" i="3"/>
  <c r="J13" i="3"/>
  <c r="V13" i="3" s="1"/>
  <c r="AN12" i="3"/>
  <c r="AM12" i="3"/>
  <c r="AG12" i="3"/>
  <c r="AG13" i="3" s="1"/>
  <c r="AG14" i="3" s="1"/>
  <c r="AG15" i="3" s="1"/>
  <c r="AG16" i="3" s="1"/>
  <c r="AG17" i="3" s="1"/>
  <c r="AG18" i="3" s="1"/>
  <c r="AG19" i="3" s="1"/>
  <c r="AG20" i="3" s="1"/>
  <c r="AG21" i="3" s="1"/>
  <c r="AG22" i="3" s="1"/>
  <c r="AG23" i="3" s="1"/>
  <c r="AG24" i="3" s="1"/>
  <c r="AG25" i="3" s="1"/>
  <c r="AG26" i="3" s="1"/>
  <c r="AG27" i="3" s="1"/>
  <c r="AG28" i="3" s="1"/>
  <c r="U12" i="3"/>
  <c r="T12" i="3"/>
  <c r="S12" i="3"/>
  <c r="R12" i="3"/>
  <c r="M12" i="3"/>
  <c r="L12" i="3"/>
  <c r="X12" i="3" s="1"/>
  <c r="K12" i="3"/>
  <c r="W12" i="3" s="1"/>
  <c r="J12" i="3"/>
  <c r="V12" i="3" s="1"/>
  <c r="AN11" i="3"/>
  <c r="AO11" i="3" s="1"/>
  <c r="AM11" i="3"/>
  <c r="U11" i="3"/>
  <c r="T11" i="3"/>
  <c r="S11" i="3"/>
  <c r="R11" i="3"/>
  <c r="M11" i="3"/>
  <c r="Y11" i="3" s="1"/>
  <c r="L11" i="3"/>
  <c r="X11" i="3" s="1"/>
  <c r="K11" i="3"/>
  <c r="W11" i="3" s="1"/>
  <c r="J11" i="3"/>
  <c r="AN10" i="3"/>
  <c r="AM10" i="3"/>
  <c r="AO10" i="3" s="1"/>
  <c r="U10" i="3"/>
  <c r="T10" i="3"/>
  <c r="S10" i="3"/>
  <c r="R10" i="3"/>
  <c r="M10" i="3"/>
  <c r="L10" i="3"/>
  <c r="K10" i="3"/>
  <c r="J10" i="3"/>
  <c r="AN9" i="3"/>
  <c r="AO9" i="3" s="1"/>
  <c r="AM9" i="3"/>
  <c r="U9" i="3"/>
  <c r="T9" i="3"/>
  <c r="S9" i="3"/>
  <c r="R9" i="3"/>
  <c r="M9" i="3"/>
  <c r="L9" i="3"/>
  <c r="X9" i="3" s="1"/>
  <c r="K9" i="3"/>
  <c r="W9" i="3" s="1"/>
  <c r="J9" i="3"/>
  <c r="V9" i="3" s="1"/>
  <c r="AN8" i="3"/>
  <c r="AO8" i="3" s="1"/>
  <c r="AM8" i="3"/>
  <c r="U8" i="3"/>
  <c r="T8" i="3"/>
  <c r="S8" i="3"/>
  <c r="R8" i="3"/>
  <c r="M8" i="3"/>
  <c r="Y8" i="3" s="1"/>
  <c r="L8" i="3"/>
  <c r="X8" i="3" s="1"/>
  <c r="K8" i="3"/>
  <c r="W8" i="3" s="1"/>
  <c r="J8" i="3"/>
  <c r="AN7" i="3"/>
  <c r="AM7" i="3"/>
  <c r="AO7" i="3" s="1"/>
  <c r="AG7" i="3"/>
  <c r="AG8" i="3" s="1"/>
  <c r="AG9" i="3" s="1"/>
  <c r="AG10" i="3" s="1"/>
  <c r="U7" i="3"/>
  <c r="T7" i="3"/>
  <c r="S7" i="3"/>
  <c r="R7" i="3"/>
  <c r="M7" i="3"/>
  <c r="L7" i="3"/>
  <c r="K7" i="3"/>
  <c r="J7" i="3"/>
  <c r="AN6" i="3"/>
  <c r="AO6" i="3" s="1"/>
  <c r="AM6" i="3"/>
  <c r="AF6" i="3"/>
  <c r="AD6" i="3"/>
  <c r="U6" i="3"/>
  <c r="T6" i="3"/>
  <c r="S6" i="3"/>
  <c r="R6" i="3"/>
  <c r="M6" i="3"/>
  <c r="Y6" i="3" s="1"/>
  <c r="L6" i="3"/>
  <c r="X6" i="3" s="1"/>
  <c r="K6" i="3"/>
  <c r="J6" i="3"/>
  <c r="AF9" i="4" l="1"/>
  <c r="AM8" i="4"/>
  <c r="AK8" i="4"/>
  <c r="AJ18" i="4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H13" i="4"/>
  <c r="AH14" i="4" s="1"/>
  <c r="AH15" i="4" s="1"/>
  <c r="AH16" i="4" s="1"/>
  <c r="AH17" i="4" s="1"/>
  <c r="AH18" i="4" s="1"/>
  <c r="AH19" i="4" s="1"/>
  <c r="AH20" i="4" s="1"/>
  <c r="AH21" i="4" s="1"/>
  <c r="AH22" i="4" s="1"/>
  <c r="AH23" i="4" s="1"/>
  <c r="AH24" i="4" s="1"/>
  <c r="AH25" i="4" s="1"/>
  <c r="AH26" i="4" s="1"/>
  <c r="AH27" i="4" s="1"/>
  <c r="AC13" i="4"/>
  <c r="AE18" i="4"/>
  <c r="AE22" i="4"/>
  <c r="AC38" i="4"/>
  <c r="AE26" i="4"/>
  <c r="AC17" i="4"/>
  <c r="AE33" i="4"/>
  <c r="AC43" i="4"/>
  <c r="AI9" i="4"/>
  <c r="AI10" i="4" s="1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C34" i="4"/>
  <c r="AD30" i="4"/>
  <c r="AC40" i="4"/>
  <c r="AA37" i="4"/>
  <c r="AB12" i="4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A16" i="4"/>
  <c r="AC21" i="4"/>
  <c r="AB29" i="4"/>
  <c r="AA33" i="4"/>
  <c r="AA43" i="4"/>
  <c r="X43" i="4"/>
  <c r="Z33" i="4"/>
  <c r="X28" i="4"/>
  <c r="AC28" i="4" s="1"/>
  <c r="X42" i="4"/>
  <c r="AC42" i="4" s="1"/>
  <c r="Y17" i="3"/>
  <c r="W18" i="3"/>
  <c r="Y22" i="3"/>
  <c r="X23" i="3"/>
  <c r="W24" i="3"/>
  <c r="V25" i="3"/>
  <c r="V10" i="3"/>
  <c r="Y12" i="3"/>
  <c r="AO16" i="3"/>
  <c r="W7" i="3"/>
  <c r="AA7" i="3" s="1"/>
  <c r="W10" i="3"/>
  <c r="W13" i="3"/>
  <c r="AO13" i="3"/>
  <c r="X16" i="3"/>
  <c r="X30" i="3" s="1"/>
  <c r="V17" i="3"/>
  <c r="X20" i="3"/>
  <c r="W21" i="3"/>
  <c r="V22" i="3"/>
  <c r="Y27" i="3"/>
  <c r="X28" i="3"/>
  <c r="AO12" i="3"/>
  <c r="V6" i="3"/>
  <c r="X7" i="3"/>
  <c r="AB7" i="3" s="1"/>
  <c r="AB8" i="3" s="1"/>
  <c r="AB9" i="3" s="1"/>
  <c r="AB10" i="3" s="1"/>
  <c r="AB11" i="3" s="1"/>
  <c r="AB12" i="3" s="1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X10" i="3"/>
  <c r="X13" i="3"/>
  <c r="V14" i="3"/>
  <c r="Y16" i="3"/>
  <c r="Y30" i="3" s="1"/>
  <c r="W17" i="3"/>
  <c r="Y20" i="3"/>
  <c r="X21" i="3"/>
  <c r="W22" i="3"/>
  <c r="V23" i="3"/>
  <c r="V7" i="3"/>
  <c r="Z7" i="3" s="1"/>
  <c r="Y9" i="3"/>
  <c r="W6" i="3"/>
  <c r="Y7" i="3"/>
  <c r="AC7" i="3" s="1"/>
  <c r="V8" i="3"/>
  <c r="Y10" i="3"/>
  <c r="V11" i="3"/>
  <c r="Y13" i="3"/>
  <c r="W14" i="3"/>
  <c r="X17" i="3"/>
  <c r="Y21" i="3"/>
  <c r="X22" i="3"/>
  <c r="W23" i="3"/>
  <c r="V24" i="3"/>
  <c r="W30" i="3"/>
  <c r="V30" i="3"/>
  <c r="AA8" i="3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Z8" i="3"/>
  <c r="AC8" i="3"/>
  <c r="AD7" i="3"/>
  <c r="C10" i="2"/>
  <c r="AG25" i="4" l="1"/>
  <c r="AM24" i="4"/>
  <c r="AH28" i="4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F10" i="4"/>
  <c r="AM9" i="4"/>
  <c r="AK9" i="4"/>
  <c r="AI30" i="4"/>
  <c r="AI31" i="4" s="1"/>
  <c r="AI32" i="4" s="1"/>
  <c r="AI33" i="4" s="1"/>
  <c r="AI34" i="4" s="1"/>
  <c r="AI35" i="4" s="1"/>
  <c r="AI36" i="4" s="1"/>
  <c r="AI37" i="4" s="1"/>
  <c r="AI38" i="4" s="1"/>
  <c r="AI39" i="4" s="1"/>
  <c r="AI40" i="4" s="1"/>
  <c r="AI41" i="4" s="1"/>
  <c r="AI42" i="4" s="1"/>
  <c r="AI43" i="4" s="1"/>
  <c r="AF7" i="3"/>
  <c r="AA22" i="3"/>
  <c r="AA23" i="3" s="1"/>
  <c r="AA24" i="3" s="1"/>
  <c r="AA25" i="3" s="1"/>
  <c r="AA26" i="3" s="1"/>
  <c r="AA27" i="3" s="1"/>
  <c r="AA28" i="3" s="1"/>
  <c r="Y31" i="3"/>
  <c r="Z9" i="3"/>
  <c r="AF8" i="3"/>
  <c r="AC9" i="3"/>
  <c r="AD8" i="3"/>
  <c r="AF11" i="4" l="1"/>
  <c r="AM10" i="4"/>
  <c r="AK10" i="4"/>
  <c r="AG26" i="4"/>
  <c r="AM25" i="4"/>
  <c r="AD9" i="3"/>
  <c r="AC10" i="3"/>
  <c r="AF9" i="3"/>
  <c r="Z10" i="3"/>
  <c r="AG27" i="4" l="1"/>
  <c r="AM26" i="4"/>
  <c r="AF12" i="4"/>
  <c r="AM11" i="4"/>
  <c r="AK11" i="4"/>
  <c r="Z11" i="3"/>
  <c r="AF10" i="3"/>
  <c r="AC11" i="3"/>
  <c r="AD10" i="3"/>
  <c r="AM12" i="4" l="1"/>
  <c r="AK12" i="4"/>
  <c r="AF13" i="4"/>
  <c r="AG28" i="4"/>
  <c r="AM27" i="4"/>
  <c r="AC12" i="3"/>
  <c r="AD11" i="3"/>
  <c r="Z12" i="3"/>
  <c r="AF11" i="3"/>
  <c r="AM28" i="4" l="1"/>
  <c r="AG29" i="4"/>
  <c r="AF14" i="4"/>
  <c r="AM13" i="4"/>
  <c r="AK13" i="4"/>
  <c r="Z13" i="3"/>
  <c r="AF12" i="3"/>
  <c r="AD12" i="3"/>
  <c r="AC13" i="3"/>
  <c r="AF15" i="4" l="1"/>
  <c r="AM14" i="4"/>
  <c r="AK14" i="4"/>
  <c r="AM29" i="4"/>
  <c r="AG30" i="4"/>
  <c r="AD13" i="3"/>
  <c r="AC14" i="3"/>
  <c r="Z14" i="3"/>
  <c r="AF13" i="3"/>
  <c r="AG31" i="4" l="1"/>
  <c r="AM30" i="4"/>
  <c r="AK15" i="4"/>
  <c r="AF16" i="4"/>
  <c r="AM15" i="4"/>
  <c r="AD14" i="3"/>
  <c r="AC15" i="3"/>
  <c r="Z15" i="3"/>
  <c r="AF14" i="3"/>
  <c r="AK16" i="4" l="1"/>
  <c r="AM16" i="4"/>
  <c r="AF17" i="4"/>
  <c r="AM31" i="4"/>
  <c r="AG32" i="4"/>
  <c r="AF15" i="3"/>
  <c r="Z16" i="3"/>
  <c r="AC16" i="3"/>
  <c r="AD15" i="3"/>
  <c r="AF18" i="4" l="1"/>
  <c r="AM17" i="4"/>
  <c r="AK17" i="4"/>
  <c r="AG33" i="4"/>
  <c r="AM32" i="4"/>
  <c r="AD16" i="3"/>
  <c r="AC17" i="3"/>
  <c r="Z17" i="3"/>
  <c r="AF16" i="3"/>
  <c r="AK18" i="4" l="1"/>
  <c r="AF19" i="4"/>
  <c r="AM18" i="4"/>
  <c r="AG34" i="4"/>
  <c r="AM33" i="4"/>
  <c r="Z18" i="3"/>
  <c r="AF17" i="3"/>
  <c r="AD17" i="3"/>
  <c r="AC18" i="3"/>
  <c r="AG35" i="4" l="1"/>
  <c r="AM34" i="4"/>
  <c r="AK19" i="4"/>
  <c r="AF20" i="4"/>
  <c r="AM19" i="4"/>
  <c r="AD18" i="3"/>
  <c r="AC19" i="3"/>
  <c r="AF18" i="3"/>
  <c r="AJ18" i="3" s="1"/>
  <c r="AN18" i="3" s="1"/>
  <c r="Z19" i="3"/>
  <c r="AG36" i="4" l="1"/>
  <c r="AM35" i="4"/>
  <c r="AK20" i="4"/>
  <c r="AF21" i="4"/>
  <c r="AM20" i="4"/>
  <c r="AF19" i="3"/>
  <c r="AJ19" i="3" s="1"/>
  <c r="AN19" i="3" s="1"/>
  <c r="AO19" i="3" s="1"/>
  <c r="Z20" i="3"/>
  <c r="AO18" i="3"/>
  <c r="AD19" i="3"/>
  <c r="AC20" i="3"/>
  <c r="AF22" i="4" l="1"/>
  <c r="AM21" i="4"/>
  <c r="AK21" i="4"/>
  <c r="AG37" i="4"/>
  <c r="AM36" i="4"/>
  <c r="AC21" i="3"/>
  <c r="AD20" i="3"/>
  <c r="Z21" i="3"/>
  <c r="AF20" i="3"/>
  <c r="AJ20" i="3" s="1"/>
  <c r="AN20" i="3" s="1"/>
  <c r="AO20" i="3" s="1"/>
  <c r="AF23" i="4" l="1"/>
  <c r="AM22" i="4"/>
  <c r="AK22" i="4"/>
  <c r="AG38" i="4"/>
  <c r="AM37" i="4"/>
  <c r="AF21" i="3"/>
  <c r="AJ21" i="3" s="1"/>
  <c r="AN21" i="3" s="1"/>
  <c r="AO21" i="3" s="1"/>
  <c r="Z22" i="3"/>
  <c r="AC22" i="3"/>
  <c r="AD21" i="3"/>
  <c r="AG39" i="4" l="1"/>
  <c r="AM38" i="4"/>
  <c r="AK23" i="4"/>
  <c r="AF24" i="4"/>
  <c r="AM23" i="4"/>
  <c r="AD22" i="3"/>
  <c r="AC23" i="3"/>
  <c r="Z23" i="3"/>
  <c r="AF22" i="3"/>
  <c r="AJ22" i="3" s="1"/>
  <c r="AN22" i="3" s="1"/>
  <c r="AO22" i="3" s="1"/>
  <c r="AK24" i="4" l="1"/>
  <c r="AF25" i="4"/>
  <c r="AG40" i="4"/>
  <c r="AM39" i="4"/>
  <c r="AD23" i="3"/>
  <c r="AC24" i="3"/>
  <c r="AF23" i="3"/>
  <c r="AJ23" i="3" s="1"/>
  <c r="AN23" i="3" s="1"/>
  <c r="AO23" i="3" s="1"/>
  <c r="Z24" i="3"/>
  <c r="AG41" i="4" l="1"/>
  <c r="AM40" i="4"/>
  <c r="AF26" i="4"/>
  <c r="AK25" i="4"/>
  <c r="AD24" i="3"/>
  <c r="AC25" i="3"/>
  <c r="AF24" i="3"/>
  <c r="AJ24" i="3" s="1"/>
  <c r="AN24" i="3" s="1"/>
  <c r="AO24" i="3" s="1"/>
  <c r="Z25" i="3"/>
  <c r="AF27" i="4" l="1"/>
  <c r="AK26" i="4"/>
  <c r="AG42" i="4"/>
  <c r="AM41" i="4"/>
  <c r="Z26" i="3"/>
  <c r="AF25" i="3"/>
  <c r="AJ25" i="3" s="1"/>
  <c r="AN25" i="3" s="1"/>
  <c r="AO25" i="3" s="1"/>
  <c r="AD25" i="3"/>
  <c r="AC26" i="3"/>
  <c r="AG43" i="4" l="1"/>
  <c r="AM43" i="4" s="1"/>
  <c r="AM42" i="4"/>
  <c r="AF28" i="4"/>
  <c r="AK27" i="4"/>
  <c r="AD26" i="3"/>
  <c r="AC27" i="3"/>
  <c r="AC28" i="3" s="1"/>
  <c r="Z27" i="3"/>
  <c r="AF26" i="3"/>
  <c r="AJ26" i="3" s="1"/>
  <c r="AN26" i="3" s="1"/>
  <c r="AO26" i="3" s="1"/>
  <c r="AP26" i="3" s="1"/>
  <c r="AF29" i="4" l="1"/>
  <c r="AK28" i="4"/>
  <c r="Z28" i="3"/>
  <c r="AF28" i="3" s="1"/>
  <c r="AJ28" i="3" s="1"/>
  <c r="AN28" i="3" s="1"/>
  <c r="AF27" i="3"/>
  <c r="AJ27" i="3" s="1"/>
  <c r="AN27" i="3" s="1"/>
  <c r="AO27" i="3" s="1"/>
  <c r="AF30" i="4" l="1"/>
  <c r="AK29" i="4"/>
  <c r="AO28" i="3"/>
  <c r="AP28" i="3" s="1"/>
  <c r="AF31" i="4" l="1"/>
  <c r="AK30" i="4"/>
  <c r="E16" i="1"/>
  <c r="E12" i="1"/>
  <c r="E11" i="1"/>
  <c r="E10" i="1"/>
  <c r="E9" i="1"/>
  <c r="D22" i="1"/>
  <c r="C22" i="1"/>
  <c r="B21" i="1"/>
  <c r="E21" i="1" s="1"/>
  <c r="B20" i="1"/>
  <c r="E20" i="1" s="1"/>
  <c r="B19" i="1"/>
  <c r="E19" i="1" s="1"/>
  <c r="B18" i="1"/>
  <c r="E18" i="1" s="1"/>
  <c r="B17" i="1"/>
  <c r="E17" i="1" s="1"/>
  <c r="B16" i="1"/>
  <c r="B15" i="1"/>
  <c r="E15" i="1" s="1"/>
  <c r="B14" i="1"/>
  <c r="E14" i="1" s="1"/>
  <c r="B13" i="1"/>
  <c r="B22" i="1" s="1"/>
  <c r="E13" i="1" l="1"/>
  <c r="AF32" i="4"/>
  <c r="AK31" i="4"/>
  <c r="E22" i="1"/>
  <c r="AF33" i="4" l="1"/>
  <c r="AK32" i="4"/>
  <c r="AK33" i="4" l="1"/>
  <c r="AF34" i="4"/>
  <c r="AF35" i="4" l="1"/>
  <c r="AK34" i="4"/>
  <c r="AK35" i="4" l="1"/>
  <c r="AF36" i="4"/>
  <c r="AF37" i="4" l="1"/>
  <c r="AK36" i="4"/>
  <c r="AK37" i="4" l="1"/>
  <c r="AF38" i="4"/>
  <c r="AF39" i="4" l="1"/>
  <c r="AK38" i="4"/>
  <c r="AF40" i="4" l="1"/>
  <c r="AK39" i="4"/>
  <c r="AF41" i="4" l="1"/>
  <c r="AK40" i="4"/>
  <c r="AF42" i="4" l="1"/>
  <c r="AK41" i="4"/>
  <c r="AF43" i="4" l="1"/>
  <c r="AK43" i="4" s="1"/>
  <c r="AK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tc={5C88F266-02CD-4352-B522-6E0BF2BF1EBA}</author>
  </authors>
  <commentList>
    <comment ref="C6" authorId="0" shapeId="0" xr:uid="{5C88F266-02CD-4352-B522-6E0BF2BF1EBA}">
      <text>
        <t>[Threaded comment]
Your version of Excel allows you to read this threaded comment; however, any edits to it will get removed if the file is opened in a newer version of Excel. Learn more: https://go.microsoft.com/fwlink/?linkid=870924
Comment:
    In the 2020 True Up file, this number is $8,039,392</t>
      </text>
    </comment>
  </commentList>
</comments>
</file>

<file path=xl/sharedStrings.xml><?xml version="1.0" encoding="utf-8"?>
<sst xmlns="http://schemas.openxmlformats.org/spreadsheetml/2006/main" count="695" uniqueCount="383">
  <si>
    <t>Transmission</t>
  </si>
  <si>
    <t>(e)</t>
  </si>
  <si>
    <t>219.25.c</t>
  </si>
  <si>
    <t>December Prior Year</t>
  </si>
  <si>
    <t>January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</si>
  <si>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</si>
  <si>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</si>
  <si>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</si>
  <si>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</si>
  <si>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</si>
  <si>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</si>
  <si>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</si>
  <si>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</si>
  <si>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</si>
  <si>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</si>
  <si>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 xml:space="preserve">December </t>
  </si>
  <si>
    <t>Adjustment to</t>
  </si>
  <si>
    <t>FERC Rates</t>
  </si>
  <si>
    <t>Corriedale</t>
  </si>
  <si>
    <t>In the Template</t>
  </si>
  <si>
    <t>FF1 336-337.7.b</t>
  </si>
  <si>
    <t>Description</t>
  </si>
  <si>
    <t>Line No.</t>
  </si>
  <si>
    <t>Amount</t>
  </si>
  <si>
    <t>Corriedale Assets Using different Depreciation Rates</t>
  </si>
  <si>
    <t>King Ranch Substation Assets Using different Depreciation Rates</t>
  </si>
  <si>
    <t>Plant in Service Balance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</si>
  <si>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</si>
  <si>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</si>
  <si>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</si>
  <si>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</si>
  <si>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</si>
  <si>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</si>
  <si>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Month</t>
  </si>
  <si>
    <t>Transmission - 35300 Station Equipment</t>
  </si>
  <si>
    <t>Transmission - 35301 Station Equipment</t>
  </si>
  <si>
    <t>Transmission - 35500 Poles and Fixtures</t>
  </si>
  <si>
    <t>Transmission - 35600 Overhead Conductors and Devices</t>
  </si>
  <si>
    <t>Total Transmission variance</t>
  </si>
  <si>
    <t>FIT Rate</t>
  </si>
  <si>
    <t>ADIT Impact</t>
  </si>
  <si>
    <t>EDFIT Impact</t>
  </si>
  <si>
    <t>GP</t>
  </si>
  <si>
    <t>TP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</si>
  <si>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</si>
  <si>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</si>
  <si>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</si>
  <si>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</si>
  <si>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</si>
  <si>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</si>
  <si>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</si>
  <si>
    <t>GSU already Removed</t>
  </si>
  <si>
    <t>See "Corriedale Depr adjustment" tab</t>
  </si>
  <si>
    <t>See "King Ranch Depr adjustment" tab</t>
  </si>
  <si>
    <t>Note 1</t>
  </si>
  <si>
    <t>Note 2</t>
  </si>
  <si>
    <t>Cheyenne Light, Fuel &amp; Power</t>
  </si>
  <si>
    <t>Depreciation Expense Workpaper</t>
  </si>
  <si>
    <t>Reference</t>
  </si>
  <si>
    <t>Transmission Accumulated Depreciation Workpaper</t>
  </si>
  <si>
    <t>Corriedale Depreciation adjustment workpaper</t>
  </si>
  <si>
    <t>Transmission - 35002 Land and Land Rights</t>
  </si>
  <si>
    <t>Transmission - 35003 Land and Land Rights</t>
  </si>
  <si>
    <t>Total Transmission</t>
  </si>
  <si>
    <t>Total Depreciation Exp variance</t>
  </si>
  <si>
    <t>Originally posted Net  Revenue Requirement</t>
  </si>
  <si>
    <t>description</t>
  </si>
  <si>
    <t>135301 - Ele Trans Sub-Stn Eq GSU</t>
  </si>
  <si>
    <t>Sum of ending_balance</t>
  </si>
  <si>
    <t>Column Labels</t>
  </si>
  <si>
    <t>Row Labels</t>
  </si>
  <si>
    <t>gl_posting_mo_yr</t>
  </si>
  <si>
    <t>Grand Total</t>
  </si>
  <si>
    <t>2020</t>
  </si>
  <si>
    <t>Jul</t>
  </si>
  <si>
    <t>Aug</t>
  </si>
  <si>
    <t>Sep</t>
  </si>
  <si>
    <t>Oct</t>
  </si>
  <si>
    <t>Nov</t>
  </si>
  <si>
    <t>Dec</t>
  </si>
  <si>
    <t>Adjusted Transmission Depreciation Expense 2020</t>
  </si>
  <si>
    <t>Adjusted Transmission Depreciation Expense 2021</t>
  </si>
  <si>
    <t>Plant Account</t>
  </si>
  <si>
    <t>353</t>
  </si>
  <si>
    <t>2021</t>
  </si>
  <si>
    <t>Jan</t>
  </si>
  <si>
    <t>Feb</t>
  </si>
  <si>
    <t>Mar</t>
  </si>
  <si>
    <t>Apr</t>
  </si>
  <si>
    <t>Jun</t>
  </si>
  <si>
    <t>Retirement accrual</t>
  </si>
  <si>
    <t xml:space="preserve">13 month average for 2021 </t>
  </si>
  <si>
    <t>ADIT Adjustment Workpaper</t>
  </si>
  <si>
    <t>274.2.b &amp; 275.2.k</t>
  </si>
  <si>
    <t>BOY Balance</t>
  </si>
  <si>
    <t>EOY Balance</t>
  </si>
  <si>
    <t>Average Balance</t>
  </si>
  <si>
    <t>2020 - True Up</t>
  </si>
  <si>
    <t>2019 - True Up</t>
  </si>
  <si>
    <t>2021 - True Up</t>
  </si>
  <si>
    <t>True Up Adjustment</t>
  </si>
  <si>
    <t>Total</t>
  </si>
  <si>
    <t xml:space="preserve">Formula Rate - Non-Levelized </t>
  </si>
  <si>
    <t>Rate Formula Template</t>
  </si>
  <si>
    <t>Utilizing FERC Form 1 Data</t>
  </si>
  <si>
    <t>Line</t>
  </si>
  <si>
    <t>No.</t>
  </si>
  <si>
    <t>GROSS REVENUE REQUIREMENT  (page 3, line 31)</t>
  </si>
  <si>
    <t xml:space="preserve"> </t>
  </si>
  <si>
    <t xml:space="preserve">REVENUE CREDITS </t>
  </si>
  <si>
    <t>(Note S)</t>
  </si>
  <si>
    <t xml:space="preserve">  Account No. 454</t>
  </si>
  <si>
    <t>(Worksheet A1, line 6)</t>
  </si>
  <si>
    <t xml:space="preserve">  Account No. 456.1</t>
  </si>
  <si>
    <t>(Worksheet A1, line 42, col (b) )</t>
  </si>
  <si>
    <t>Held for Future Use</t>
  </si>
  <si>
    <t>TOTAL REVENUE CREDITS  (sum lines 2-5)</t>
  </si>
  <si>
    <t>NET REVENUE REQUIREMENT</t>
  </si>
  <si>
    <t>(line 1 minus line 6)</t>
  </si>
  <si>
    <t xml:space="preserve">DIVISOR </t>
  </si>
  <si>
    <t xml:space="preserve">   Divisor (kW)</t>
  </si>
  <si>
    <t>(Worksheet A6, Line 14)</t>
  </si>
  <si>
    <t>RATES</t>
  </si>
  <si>
    <t xml:space="preserve">   Annual</t>
  </si>
  <si>
    <t xml:space="preserve">   Monthly</t>
  </si>
  <si>
    <t>12 months/year</t>
  </si>
  <si>
    <t xml:space="preserve">   Weekly</t>
  </si>
  <si>
    <t>52 weeks/year</t>
  </si>
  <si>
    <t xml:space="preserve">   Daily On-Peak</t>
  </si>
  <si>
    <t>6 days/week</t>
  </si>
  <si>
    <t xml:space="preserve">   Daily Off-Peak</t>
  </si>
  <si>
    <t>7 days/week</t>
  </si>
  <si>
    <t xml:space="preserve">   Hourly On-Peak</t>
  </si>
  <si>
    <t>16 hours/day</t>
  </si>
  <si>
    <t xml:space="preserve">   Hourly Off-Peak</t>
  </si>
  <si>
    <t>24 hours/day</t>
  </si>
  <si>
    <t>(1)</t>
  </si>
  <si>
    <t>(2)</t>
  </si>
  <si>
    <t>Form No. 1</t>
  </si>
  <si>
    <t>Page, Line, Col.</t>
  </si>
  <si>
    <t>RATE BASE: (Note A, V)</t>
  </si>
  <si>
    <t>GROSS PLANT IN SERVICE     (Note A)</t>
  </si>
  <si>
    <t xml:space="preserve">  Production</t>
  </si>
  <si>
    <t>Worksheet A4, Page 1, Line 14, Col. (b)</t>
  </si>
  <si>
    <t xml:space="preserve">  Transmission</t>
  </si>
  <si>
    <t>Worksheet A4, Page 1, Line 14, Col. (c)</t>
  </si>
  <si>
    <t xml:space="preserve">  Distribution</t>
  </si>
  <si>
    <t>Worksheet A4, Page 1, Line 14, Col. (d)</t>
  </si>
  <si>
    <t xml:space="preserve">  General &amp; Intangible</t>
  </si>
  <si>
    <t>Worksheet A4, Page 1, Line 14, Col. (e)</t>
  </si>
  <si>
    <t xml:space="preserve">  Common</t>
  </si>
  <si>
    <t>Worksheet A4, Page 1, Line 14, Col. (f)</t>
  </si>
  <si>
    <t>TOTAL GROSS PLANT</t>
  </si>
  <si>
    <t>(Sum of Lines 1 through 5)</t>
  </si>
  <si>
    <t>ACCUMULATED DEPRECIATION   (Note A)</t>
  </si>
  <si>
    <t>Worksheet A4, Page 1, Line 28, Col. (d)</t>
  </si>
  <si>
    <t>Worksheet A4, Page 1, Line 28, Col. (e)</t>
  </si>
  <si>
    <t>Worksheet A4, Page 1, Line 28, Col. (f)</t>
  </si>
  <si>
    <t>Worksheet A4, Page 1, Line 28, Col. (g)</t>
  </si>
  <si>
    <t>Worksheet A4, Page 1, Line 28, Col. (h)</t>
  </si>
  <si>
    <t>TOTAL ACCUM. DEPRECIATION</t>
  </si>
  <si>
    <t>(Sum of Lines 7 through 11)</t>
  </si>
  <si>
    <t xml:space="preserve">NET PLANT IN SERVICE  </t>
  </si>
  <si>
    <t xml:space="preserve">TOTAL NET PLANT </t>
  </si>
  <si>
    <t>(Sum of Lines 13 through 17)</t>
  </si>
  <si>
    <t>18a</t>
  </si>
  <si>
    <t xml:space="preserve">  CWIP Approved by FERC Order</t>
  </si>
  <si>
    <t>Worksheet A4, Page 1, Line 14, Col. (g)   (Notes Q, Z)</t>
  </si>
  <si>
    <t>ADJUSTMENTS TO RATE BASE (Note V)</t>
  </si>
  <si>
    <t xml:space="preserve">  Account No. 281 </t>
  </si>
  <si>
    <t>Worksheet A4, Page 2, Line 14, Col. (d) (Note F)</t>
  </si>
  <si>
    <t xml:space="preserve">  Account No. 282</t>
  </si>
  <si>
    <t>Worksheet A4, Page 2, Line 14, Col. (e) (Note F)</t>
  </si>
  <si>
    <t xml:space="preserve">  Account No. 283 </t>
  </si>
  <si>
    <t>Worksheet A4, Page 2, Line 14, Col. (f) (Note F)</t>
  </si>
  <si>
    <t xml:space="preserve">  Account No. 190 </t>
  </si>
  <si>
    <t>Worksheet A4, Page 2, Line 14, Col. (g) (Note F)</t>
  </si>
  <si>
    <t xml:space="preserve">  Account No. 255 (enter Zero)</t>
  </si>
  <si>
    <t>Note B</t>
  </si>
  <si>
    <t>23a</t>
  </si>
  <si>
    <t xml:space="preserve">  Unamortized Regulatory Asset </t>
  </si>
  <si>
    <t>Worksheet A4, Page 2, Line 14, Col. (b) (Notes P,Z)</t>
  </si>
  <si>
    <t>23b</t>
  </si>
  <si>
    <t xml:space="preserve">  Unamortized Abandoned Plant  </t>
  </si>
  <si>
    <t>Worksheet A4, Page 2, Line 14, Col. (c) (Notes U, N and Z)</t>
  </si>
  <si>
    <t>23c</t>
  </si>
  <si>
    <t xml:space="preserve">  Unfunded Reserves</t>
  </si>
  <si>
    <t>Worksheet A4, Page 2, Line 22, Col. (h)  (Note R)</t>
  </si>
  <si>
    <t xml:space="preserve">  FAS 109 Adjustment</t>
  </si>
  <si>
    <t>Worksheet A3, Page 1, Line 14</t>
  </si>
  <si>
    <t xml:space="preserve">  Excess Deferred Fed Income Taxes Transmission Only</t>
  </si>
  <si>
    <t xml:space="preserve">Worksheet A3, Line 24, Col. (h) </t>
  </si>
  <si>
    <t xml:space="preserve">TOTAL ADJUSTMENTS </t>
  </si>
  <si>
    <t>(Sum of Lines 19 - 25)</t>
  </si>
  <si>
    <t xml:space="preserve">LAND HELD FOR FUTURE USE </t>
  </si>
  <si>
    <t>Worksheet A4, Page 1, Line 14, Col. (h) (Note G)</t>
  </si>
  <si>
    <t xml:space="preserve">WORKING CAPITAL </t>
  </si>
  <si>
    <t>(Note H)</t>
  </si>
  <si>
    <t xml:space="preserve">  Cash Working Capital</t>
  </si>
  <si>
    <t>1/8*(Page 3, Line 8)</t>
  </si>
  <si>
    <t xml:space="preserve">  Materials &amp; Supplies </t>
  </si>
  <si>
    <t xml:space="preserve">Worksheet A4, Page 3, Line 17, Col. (e ) </t>
  </si>
  <si>
    <t xml:space="preserve">  Prepayments (Account 165)</t>
  </si>
  <si>
    <t xml:space="preserve">Worksheet A8, Page 1, Line 26 , Col. (f) </t>
  </si>
  <si>
    <t>TOTAL WORKING CAPITAL</t>
  </si>
  <si>
    <t>(Sum of Lines 28 through 30)</t>
  </si>
  <si>
    <t>RATE BASE</t>
  </si>
  <si>
    <t>(Sum lines 18, 26, 27, &amp; 31)</t>
  </si>
  <si>
    <t xml:space="preserve">O&amp;M  </t>
  </si>
  <si>
    <t xml:space="preserve">  Transmission </t>
  </si>
  <si>
    <t>321.112.b</t>
  </si>
  <si>
    <t xml:space="preserve">     Less Account 561.1-561.3</t>
  </si>
  <si>
    <t>321.85-87.b</t>
  </si>
  <si>
    <t>2a</t>
  </si>
  <si>
    <t xml:space="preserve">     Less Account 565</t>
  </si>
  <si>
    <t>321.96.b</t>
  </si>
  <si>
    <t xml:space="preserve">  A&amp;G</t>
  </si>
  <si>
    <t>323.197.b</t>
  </si>
  <si>
    <t xml:space="preserve">     Adjustments to A&amp;G</t>
  </si>
  <si>
    <t xml:space="preserve">     Less EPRI &amp; Reg. Comm. Exp. &amp; Non-safety  Ad.  (Note I)</t>
  </si>
  <si>
    <t>Worksheet A2 Line 5</t>
  </si>
  <si>
    <t>5a</t>
  </si>
  <si>
    <t xml:space="preserve">     Plus Transmission Related Reg. Comm. Exp.</t>
  </si>
  <si>
    <t>Worksheet A2 Line 14</t>
  </si>
  <si>
    <t>5b</t>
  </si>
  <si>
    <t xml:space="preserve">     Plus: PBOP Actual Cash Outlay</t>
  </si>
  <si>
    <t>(Note J)</t>
  </si>
  <si>
    <t>5c</t>
  </si>
  <si>
    <t xml:space="preserve">     Less: PBOP Net Periodic Expense</t>
  </si>
  <si>
    <t>Worksheet A2 Line 22</t>
  </si>
  <si>
    <t>356</t>
  </si>
  <si>
    <t xml:space="preserve">  Transmission Lease Payments</t>
  </si>
  <si>
    <t>(Note W)</t>
  </si>
  <si>
    <t>TOTAL O&amp;M  (sum lines 1, 3, 5a, 5b, 6, 7 less lines 2, 2a, 5, 5c)</t>
  </si>
  <si>
    <t>DEPRECIATION AND AMORTIZATION EXPENSE (Note A)</t>
  </si>
  <si>
    <t>336.7.f</t>
  </si>
  <si>
    <t xml:space="preserve">  General &amp; Intangible </t>
  </si>
  <si>
    <t>336.10.f &amp; 336.1.f</t>
  </si>
  <si>
    <t>336.11.f</t>
  </si>
  <si>
    <t>11a</t>
  </si>
  <si>
    <t xml:space="preserve">  Amortization of Abandoned Plant</t>
  </si>
  <si>
    <t xml:space="preserve">(Note N) </t>
  </si>
  <si>
    <t xml:space="preserve">TOTAL DEPRECIATION </t>
  </si>
  <si>
    <t>(Sum of Lines 9 through 11a)</t>
  </si>
  <si>
    <t>TAXES OTHER THAN INCOME TAXES  (Note D)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</si>
  <si>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</si>
  <si>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</si>
  <si>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</si>
  <si>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</si>
  <si>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</si>
  <si>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</si>
  <si>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</si>
  <si>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Other (Note AA)</t>
  </si>
  <si>
    <t>Intentionally left blank</t>
  </si>
  <si>
    <t xml:space="preserve">TOTAL OTHER TAXES </t>
  </si>
  <si>
    <t>(Sum of Lines 13 through 19)</t>
  </si>
  <si>
    <t xml:space="preserve">INCOME TAXES          </t>
  </si>
  <si>
    <t>(Note K)</t>
  </si>
  <si>
    <t xml:space="preserve">     T=1 - {[(1 - SIT) * (1 - FIT)] / (1 - SIT * FIT * p)} =</t>
  </si>
  <si>
    <t xml:space="preserve">     CIT=(T/(1-T)) * (1-(WCLTD/R)) =</t>
  </si>
  <si>
    <t xml:space="preserve">       where WCLTD=(page 3, line 27) and R= (page 3, line 30)</t>
  </si>
  <si>
    <t xml:space="preserve">       and FIT, SIT &amp; p are as given in Note K.</t>
  </si>
  <si>
    <t xml:space="preserve">      1 / (1 - T)  = (from line 21)</t>
  </si>
  <si>
    <t>Amortized Investment Tax Credit (266.8f)</t>
  </si>
  <si>
    <t>266.8.f</t>
  </si>
  <si>
    <t>24a</t>
  </si>
  <si>
    <t>Amortization of Excess Deferred Income Taxes Transmission only</t>
  </si>
  <si>
    <t>Worksheet A4, Page 3, Line 23, Col. (f) (Note X)</t>
  </si>
  <si>
    <t>24aa</t>
  </si>
  <si>
    <t>Permanent Differences  Transmission only</t>
  </si>
  <si>
    <t>Worksheet A9, Line 10, Col (e )  (Notes T, Y)</t>
  </si>
  <si>
    <t>24b</t>
  </si>
  <si>
    <t>Tax Effect of Permanent Differences</t>
  </si>
  <si>
    <t>(Line 21 times Line 24aa) (Notes T, Y)</t>
  </si>
  <si>
    <t xml:space="preserve">Income Tax Calculation </t>
  </si>
  <si>
    <t>(Line 22 times Line 28)</t>
  </si>
  <si>
    <t>ITC Adjustment</t>
  </si>
  <si>
    <t>(Line 23 times Line 24)</t>
  </si>
  <si>
    <t>26a</t>
  </si>
  <si>
    <t xml:space="preserve">Excess Deferred Income Tax Adjustment </t>
  </si>
  <si>
    <t>(Line 23 times Line 24a)</t>
  </si>
  <si>
    <t>26b</t>
  </si>
  <si>
    <t>Permanent Differences Tax Adjustment</t>
  </si>
  <si>
    <t>(Line 23 times Line 24b)</t>
  </si>
  <si>
    <t>Total Income Taxes</t>
  </si>
  <si>
    <t>(Sum of Lines 25 and 26b less lines 26, 26a )</t>
  </si>
  <si>
    <t xml:space="preserve">RETURN </t>
  </si>
  <si>
    <t xml:space="preserve">  Rate Base * Rate of Return plus Incentive Return</t>
  </si>
  <si>
    <t>(Page 2, Line 32 x Page 4, Line 31, Col. (5)) + Page 4, Line 32</t>
  </si>
  <si>
    <t>REV. REQUIREMENT</t>
  </si>
  <si>
    <t>(Sum of Lines 8, 12, 20, 27, 28)</t>
  </si>
  <si>
    <t>TRANSMISSION PLANT INCLUDED IN RATES</t>
  </si>
  <si>
    <t>Total transmission plant</t>
  </si>
  <si>
    <t>(Page 2, Line 2, Column 3)</t>
  </si>
  <si>
    <t xml:space="preserve">Less transmission plant excluded from Wholesale Rates </t>
  </si>
  <si>
    <t>(Note L)</t>
  </si>
  <si>
    <t xml:space="preserve">Less transmission plant included in OATT Ancillary Services </t>
  </si>
  <si>
    <t>(Note M)</t>
  </si>
  <si>
    <t xml:space="preserve">Transmission plant included in Wholesale Rates  </t>
  </si>
  <si>
    <t>(Line 1 less Lines 2 &amp; 3)</t>
  </si>
  <si>
    <t xml:space="preserve">Percentage of transmission plant included in Wholesale Rates </t>
  </si>
  <si>
    <t xml:space="preserve"> (Line 4 divided by Line 1)</t>
  </si>
  <si>
    <t xml:space="preserve">TRANSMISSION EXPENSES </t>
  </si>
  <si>
    <t xml:space="preserve">Total transmission expenses  </t>
  </si>
  <si>
    <t>(Page 3, Line 1, column 3)</t>
  </si>
  <si>
    <t xml:space="preserve">Less transmission expenses included in OATT Ancillary Services </t>
  </si>
  <si>
    <t>(Note E)</t>
  </si>
  <si>
    <t>Included transmission expenses</t>
  </si>
  <si>
    <t>(Line 6 less Line 7)</t>
  </si>
  <si>
    <t xml:space="preserve">% of transmission expenses after adjustment  </t>
  </si>
  <si>
    <t>(Line 8 divided by Line 6)</t>
  </si>
  <si>
    <t xml:space="preserve">% of transmission plant included in wholesale Rates  </t>
  </si>
  <si>
    <t>(Line 5)</t>
  </si>
  <si>
    <t>% of transmission expenses included in wholesale Rates</t>
  </si>
  <si>
    <t>(Line 9 times Line 10)</t>
  </si>
  <si>
    <t>WAGES &amp; SALARY ALLOCATOR   (W&amp;S)</t>
  </si>
  <si>
    <t>Form 1 Reference</t>
  </si>
  <si>
    <t>354.20.b</t>
  </si>
  <si>
    <t>354.21.b</t>
  </si>
  <si>
    <t>354.23.b</t>
  </si>
  <si>
    <t xml:space="preserve">  Other</t>
  </si>
  <si>
    <t>354.24, 25, 26.b</t>
  </si>
  <si>
    <t xml:space="preserve">  Total  </t>
  </si>
  <si>
    <t>(Sum of Lies 12-15)</t>
  </si>
  <si>
    <t xml:space="preserve">COMMON PLANT ALLOCATOR  (CE) </t>
  </si>
  <si>
    <t xml:space="preserve">  Electric</t>
  </si>
  <si>
    <t>200.3.c</t>
  </si>
  <si>
    <t xml:space="preserve">  Gas</t>
  </si>
  <si>
    <t>201.3.d</t>
  </si>
  <si>
    <t>201.3.x</t>
  </si>
  <si>
    <t>(Sum of Lines 17-19)</t>
  </si>
  <si>
    <t>RETURN (R)</t>
  </si>
  <si>
    <t>Long Term Interest</t>
  </si>
  <si>
    <t>117, Column c, lines 62+63+64-65-66+67</t>
  </si>
  <si>
    <t>Preferred Dividends</t>
  </si>
  <si>
    <t>118.29.c (positive number)</t>
  </si>
  <si>
    <t>Development of Common Stock:</t>
  </si>
  <si>
    <t>Proprietary Capital</t>
  </si>
  <si>
    <t>112.16.c</t>
  </si>
  <si>
    <t xml:space="preserve">Less Preferred Stock </t>
  </si>
  <si>
    <t xml:space="preserve">(Line 28) </t>
  </si>
  <si>
    <t xml:space="preserve">Less Account 216.1 </t>
  </si>
  <si>
    <t xml:space="preserve">112.12.c  </t>
  </si>
  <si>
    <t>Less Account 219</t>
  </si>
  <si>
    <t xml:space="preserve">112.15.c  </t>
  </si>
  <si>
    <t>Common Stock</t>
  </si>
  <si>
    <t>(Line 23 less lines 24, 25, 26)</t>
  </si>
  <si>
    <t xml:space="preserve">  Long Term Debt</t>
  </si>
  <si>
    <t xml:space="preserve"> 112, sum of  18.c through 21.c</t>
  </si>
  <si>
    <t xml:space="preserve">  Preferred Stock </t>
  </si>
  <si>
    <t>112.3.c</t>
  </si>
  <si>
    <t xml:space="preserve">  Common Stock </t>
  </si>
  <si>
    <t>Line 27</t>
  </si>
  <si>
    <t xml:space="preserve">Total </t>
  </si>
  <si>
    <t>(Sum of Lines 28-30)</t>
  </si>
  <si>
    <t>Incentive Return</t>
  </si>
  <si>
    <t>Worksheet A7, Column (e )</t>
  </si>
  <si>
    <t>Per Tariff as Filed</t>
  </si>
  <si>
    <t>Updated Reference (Note 1)</t>
  </si>
  <si>
    <t>Items in the Updated Reference column highlighted in gray did not change from the Tariff and As Filed column.</t>
  </si>
  <si>
    <t>262-263.l</t>
  </si>
  <si>
    <t>Note 1:</t>
  </si>
  <si>
    <t>Generation Step Up items for 2021</t>
  </si>
  <si>
    <t>Generation Step Up items for 2020</t>
  </si>
  <si>
    <t>13 Month average 2020</t>
  </si>
  <si>
    <t>Total Transmission Depreciation variance</t>
  </si>
  <si>
    <t>Adjusted Transmission Depreciation Expense 2019</t>
  </si>
  <si>
    <t>King Ranch</t>
  </si>
  <si>
    <t>King Ranch Depreciation adjustment workpaper</t>
  </si>
  <si>
    <t>Excluded Plant</t>
  </si>
  <si>
    <t>Net Revenue Requirement - Revised for King Ranch and GSU</t>
  </si>
  <si>
    <t>Corriedale Assets</t>
  </si>
  <si>
    <t>35300 Station Equipment</t>
  </si>
  <si>
    <t>35301 Station Equipment</t>
  </si>
  <si>
    <t>35500 Poles and Fixtures</t>
  </si>
  <si>
    <t>35600 Overhead Conductors and Devices</t>
  </si>
  <si>
    <t>13-month Average 
(Dec '20 - Dec '21)</t>
  </si>
  <si>
    <t>Generation Step-Up Units</t>
  </si>
  <si>
    <r>
      <t>Transmission Plant to Exclude in Transmission Plant Allocator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:</t>
    </r>
  </si>
  <si>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Amounts are reduced by pending retirements as accrued in the general ledger.</t>
    </r>
  </si>
  <si>
    <t>TOTAL</t>
  </si>
  <si>
    <t>to Act Att-H, Page 4, Line 3</t>
  </si>
  <si>
    <t>Prior Period True-Up Adjustment 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</si>
</sst>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00_);_(* \(#,##0.00000\);_(* &quot;-&quot;??_);_(@_)"/>
    <numFmt numFmtId="167" formatCode="mm/dd/yy;@"/>
    <numFmt numFmtId="168" formatCode="_(&quot;$&quot;* #,##0_);_(&quot;$&quot;* \(#,##0\);_(&quot;$&quot;* &quot;-&quot;??_);_(@_)"/>
    <numFmt numFmtId="169" formatCode="0.000%"/>
    <numFmt numFmtId="170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Arial MT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Arial MT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Times New Roman"/>
      <family val="1"/>
    </font>
    <font>
      <sz val="9.5"/>
      <name val="Times New Roman"/>
      <family val="1"/>
    </font>
    <font>
      <u/>
      <sz val="10"/>
      <name val="Times New Roman"/>
      <family val="1"/>
    </font>
    <font>
      <sz val="10"/>
      <color rgb="FF80008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5" fillId="0" borderId="0" applyProtection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2" fillId="0" borderId="0"/>
    <xf numFmtId="165" fontId="5" fillId="0" borderId="0" applyProtection="0"/>
    <xf numFmtId="0" fontId="5" fillId="0" borderId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2" quotePrefix="1" applyFont="1" applyAlignment="1">
      <alignment horizontal="left"/>
    </xf>
    <xf numFmtId="0" fontId="3" fillId="0" borderId="0" xfId="2" applyFont="1"/>
    <xf numFmtId="41" fontId="3" fillId="0" borderId="0" xfId="2" applyNumberFormat="1" applyFont="1" applyFill="1"/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/>
    </xf>
    <xf numFmtId="41" fontId="4" fillId="0" borderId="0" xfId="0" applyNumberFormat="1" applyFont="1"/>
    <xf numFmtId="164" fontId="4" fillId="0" borderId="2" xfId="1" applyNumberFormat="1" applyFont="1" applyBorder="1"/>
    <xf numFmtId="164" fontId="4" fillId="0" borderId="2" xfId="0" applyNumberFormat="1" applyFont="1" applyBorder="1"/>
    <xf numFmtId="0" fontId="7" fillId="0" borderId="0" xfId="0" applyFont="1"/>
    <xf numFmtId="0" fontId="4" fillId="0" borderId="0" xfId="0" applyFont="1" applyAlignment="1"/>
    <xf numFmtId="49" fontId="6" fillId="0" borderId="0" xfId="0" applyNumberFormat="1" applyFont="1" applyAlignment="1" applyProtection="1">
      <protection locked="0"/>
    </xf>
    <xf numFmtId="0" fontId="3" fillId="0" borderId="7" xfId="3" applyNumberFormat="1" applyFont="1" applyBorder="1" applyAlignment="1">
      <alignment horizontal="center" wrapText="1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>
      <alignment horizontal="center"/>
    </xf>
    <xf numFmtId="164" fontId="3" fillId="0" borderId="7" xfId="4" applyNumberFormat="1" applyFont="1" applyFill="1" applyBorder="1" applyAlignment="1">
      <alignment horizontal="center"/>
    </xf>
    <xf numFmtId="0" fontId="3" fillId="0" borderId="6" xfId="3" applyNumberFormat="1" applyFont="1" applyBorder="1" applyAlignment="1">
      <alignment horizontal="center"/>
    </xf>
    <xf numFmtId="165" fontId="3" fillId="0" borderId="0" xfId="3" applyFont="1"/>
    <xf numFmtId="165" fontId="3" fillId="0" borderId="3" xfId="3" applyFont="1" applyBorder="1"/>
    <xf numFmtId="165" fontId="3" fillId="0" borderId="1" xfId="3" applyFont="1" applyBorder="1" applyAlignment="1">
      <alignment horizontal="center"/>
    </xf>
    <xf numFmtId="165" fontId="3" fillId="0" borderId="3" xfId="3" applyFont="1" applyBorder="1" applyAlignment="1">
      <alignment horizontal="center"/>
    </xf>
    <xf numFmtId="164" fontId="4" fillId="0" borderId="3" xfId="4" applyNumberFormat="1" applyFont="1" applyFill="1" applyBorder="1" applyAlignment="1">
      <alignment horizontal="center"/>
    </xf>
    <xf numFmtId="165" fontId="3" fillId="0" borderId="5" xfId="3" applyFont="1" applyBorder="1"/>
    <xf numFmtId="165" fontId="3" fillId="0" borderId="1" xfId="3" applyFont="1" applyBorder="1"/>
    <xf numFmtId="165" fontId="3" fillId="0" borderId="6" xfId="3" applyFont="1" applyBorder="1" applyAlignment="1">
      <alignment horizontal="center"/>
    </xf>
    <xf numFmtId="165" fontId="3" fillId="0" borderId="7" xfId="3" applyFont="1" applyBorder="1" applyAlignment="1">
      <alignment horizontal="center"/>
    </xf>
    <xf numFmtId="17" fontId="3" fillId="0" borderId="0" xfId="3" applyNumberFormat="1" applyFont="1"/>
    <xf numFmtId="164" fontId="4" fillId="0" borderId="9" xfId="4" applyNumberFormat="1" applyFont="1" applyFill="1" applyBorder="1"/>
    <xf numFmtId="164" fontId="3" fillId="0" borderId="9" xfId="4" applyNumberFormat="1" applyFont="1" applyFill="1" applyBorder="1"/>
    <xf numFmtId="10" fontId="3" fillId="0" borderId="9" xfId="5" applyNumberFormat="1" applyFont="1" applyFill="1" applyBorder="1"/>
    <xf numFmtId="9" fontId="3" fillId="0" borderId="9" xfId="3" applyNumberFormat="1" applyFont="1" applyBorder="1"/>
    <xf numFmtId="43" fontId="3" fillId="0" borderId="9" xfId="4" applyFont="1" applyFill="1" applyBorder="1"/>
    <xf numFmtId="43" fontId="3" fillId="2" borderId="9" xfId="4" applyFont="1" applyFill="1" applyBorder="1"/>
    <xf numFmtId="166" fontId="3" fillId="0" borderId="9" xfId="4" applyNumberFormat="1" applyFont="1" applyFill="1" applyBorder="1"/>
    <xf numFmtId="43" fontId="3" fillId="0" borderId="9" xfId="3" applyNumberFormat="1" applyFont="1" applyBorder="1"/>
    <xf numFmtId="164" fontId="3" fillId="0" borderId="9" xfId="3" applyNumberFormat="1" applyFont="1" applyBorder="1"/>
    <xf numFmtId="164" fontId="3" fillId="0" borderId="0" xfId="4" applyNumberFormat="1" applyFont="1" applyFill="1" applyBorder="1"/>
    <xf numFmtId="0" fontId="7" fillId="0" borderId="0" xfId="0" applyFont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2" fillId="0" borderId="7" xfId="4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0" fillId="0" borderId="0" xfId="0" applyNumberFormat="1" applyFill="1"/>
    <xf numFmtId="43" fontId="8" fillId="0" borderId="9" xfId="4" applyFont="1" applyFill="1" applyBorder="1"/>
    <xf numFmtId="10" fontId="8" fillId="0" borderId="9" xfId="5" applyNumberFormat="1" applyFont="1" applyFill="1" applyBorder="1"/>
    <xf numFmtId="164" fontId="8" fillId="0" borderId="9" xfId="4" applyNumberFormat="1" applyFont="1" applyFill="1" applyBorder="1"/>
    <xf numFmtId="43" fontId="2" fillId="0" borderId="7" xfId="0" applyNumberFormat="1" applyFont="1" applyFill="1" applyBorder="1" applyAlignment="1">
      <alignment horizontal="center" wrapText="1"/>
    </xf>
    <xf numFmtId="9" fontId="8" fillId="0" borderId="9" xfId="0" applyNumberFormat="1" applyFont="1" applyFill="1" applyBorder="1"/>
    <xf numFmtId="0" fontId="0" fillId="0" borderId="0" xfId="0" applyFill="1"/>
    <xf numFmtId="43" fontId="0" fillId="0" borderId="0" xfId="0" applyNumberFormat="1"/>
    <xf numFmtId="49" fontId="6" fillId="0" borderId="0" xfId="0" applyNumberFormat="1" applyFont="1" applyAlignment="1" applyProtection="1">
      <alignment horizontal="center"/>
      <protection locked="0"/>
    </xf>
    <xf numFmtId="43" fontId="4" fillId="0" borderId="0" xfId="0" applyNumberFormat="1" applyFont="1"/>
    <xf numFmtId="164" fontId="0" fillId="0" borderId="0" xfId="1" applyNumberFormat="1" applyFont="1"/>
    <xf numFmtId="0" fontId="10" fillId="0" borderId="0" xfId="7"/>
    <xf numFmtId="164" fontId="0" fillId="0" borderId="0" xfId="4" applyNumberFormat="1" applyFont="1"/>
    <xf numFmtId="43" fontId="0" fillId="0" borderId="0" xfId="4" applyFont="1"/>
    <xf numFmtId="0" fontId="10" fillId="0" borderId="0" xfId="7" applyAlignment="1">
      <alignment horizontal="left"/>
    </xf>
    <xf numFmtId="22" fontId="10" fillId="0" borderId="0" xfId="7" applyNumberFormat="1" applyAlignment="1">
      <alignment horizontal="left"/>
    </xf>
    <xf numFmtId="164" fontId="0" fillId="3" borderId="0" xfId="4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horizontal="right"/>
    </xf>
    <xf numFmtId="0" fontId="0" fillId="0" borderId="0" xfId="0" applyAlignment="1">
      <alignment horizontal="left" indent="1"/>
    </xf>
    <xf numFmtId="168" fontId="0" fillId="0" borderId="0" xfId="6" applyNumberFormat="1" applyFont="1"/>
    <xf numFmtId="168" fontId="0" fillId="0" borderId="1" xfId="6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8" fontId="0" fillId="0" borderId="0" xfId="0" applyNumberFormat="1"/>
    <xf numFmtId="165" fontId="3" fillId="0" borderId="5" xfId="3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" fontId="3" fillId="0" borderId="0" xfId="8" applyNumberFormat="1" applyFont="1"/>
    <xf numFmtId="3" fontId="3" fillId="0" borderId="0" xfId="9" applyNumberFormat="1" applyFont="1"/>
    <xf numFmtId="0" fontId="3" fillId="0" borderId="0" xfId="0" applyFont="1"/>
    <xf numFmtId="0" fontId="3" fillId="0" borderId="0" xfId="9" applyNumberFormat="1" applyFont="1" applyAlignment="1" applyProtection="1">
      <alignment horizontal="center"/>
      <protection locked="0"/>
    </xf>
    <xf numFmtId="0" fontId="3" fillId="0" borderId="0" xfId="9" applyNumberFormat="1" applyFont="1"/>
    <xf numFmtId="0" fontId="3" fillId="0" borderId="0" xfId="10" applyFont="1"/>
    <xf numFmtId="3" fontId="3" fillId="0" borderId="0" xfId="10" applyNumberFormat="1" applyFont="1"/>
    <xf numFmtId="165" fontId="3" fillId="0" borderId="0" xfId="9" applyFont="1"/>
    <xf numFmtId="3" fontId="3" fillId="0" borderId="0" xfId="9" quotePrefix="1" applyNumberFormat="1" applyFont="1" applyAlignment="1">
      <alignment horizontal="left"/>
    </xf>
    <xf numFmtId="3" fontId="3" fillId="0" borderId="0" xfId="0" quotePrefix="1" applyNumberFormat="1" applyFont="1"/>
    <xf numFmtId="0" fontId="3" fillId="0" borderId="0" xfId="10" applyFont="1" applyAlignment="1" applyProtection="1">
      <alignment horizontal="center"/>
      <protection locked="0"/>
    </xf>
    <xf numFmtId="3" fontId="3" fillId="0" borderId="0" xfId="9" applyNumberFormat="1" applyFont="1" applyAlignment="1">
      <alignment horizontal="left"/>
    </xf>
    <xf numFmtId="3" fontId="3" fillId="0" borderId="0" xfId="0" applyNumberFormat="1" applyFont="1"/>
    <xf numFmtId="169" fontId="3" fillId="0" borderId="0" xfId="0" applyNumberFormat="1" applyFont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10" fontId="3" fillId="0" borderId="0" xfId="9" applyNumberFormat="1" applyFont="1" applyAlignment="1">
      <alignment horizontal="left"/>
    </xf>
    <xf numFmtId="170" fontId="3" fillId="0" borderId="0" xfId="0" applyNumberFormat="1" applyFont="1" applyProtection="1"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169" fontId="12" fillId="0" borderId="0" xfId="9" applyNumberFormat="1" applyFont="1" applyAlignment="1">
      <alignment horizontal="left"/>
    </xf>
    <xf numFmtId="0" fontId="3" fillId="0" borderId="10" xfId="0" applyFont="1" applyBorder="1" applyProtection="1">
      <protection locked="0"/>
    </xf>
    <xf numFmtId="49" fontId="3" fillId="0" borderId="0" xfId="0" applyNumberFormat="1" applyFont="1" applyProtection="1">
      <protection locked="0"/>
    </xf>
    <xf numFmtId="3" fontId="3" fillId="0" borderId="10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165" fontId="3" fillId="0" borderId="0" xfId="0" applyNumberFormat="1" applyFont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top"/>
    </xf>
    <xf numFmtId="0" fontId="14" fillId="0" borderId="0" xfId="11" applyFont="1" applyAlignment="1">
      <alignment vertical="center"/>
    </xf>
    <xf numFmtId="0" fontId="15" fillId="0" borderId="0" xfId="0" applyFont="1" applyAlignment="1" applyProtection="1">
      <alignment horizontal="center"/>
      <protection locked="0"/>
    </xf>
    <xf numFmtId="3" fontId="3" fillId="4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3" fontId="3" fillId="4" borderId="0" xfId="8" applyNumberFormat="1" applyFont="1" applyFill="1"/>
    <xf numFmtId="3" fontId="3" fillId="4" borderId="0" xfId="9" applyNumberFormat="1" applyFont="1" applyFill="1"/>
    <xf numFmtId="3" fontId="3" fillId="4" borderId="0" xfId="10" applyNumberFormat="1" applyFont="1" applyFill="1"/>
    <xf numFmtId="165" fontId="3" fillId="4" borderId="0" xfId="9" applyFont="1" applyFill="1"/>
    <xf numFmtId="0" fontId="3" fillId="4" borderId="0" xfId="0" applyFont="1" applyFill="1"/>
    <xf numFmtId="3" fontId="3" fillId="4" borderId="0" xfId="9" quotePrefix="1" applyNumberFormat="1" applyFont="1" applyFill="1" applyAlignment="1">
      <alignment horizontal="left"/>
    </xf>
    <xf numFmtId="3" fontId="3" fillId="4" borderId="0" xfId="0" quotePrefix="1" applyNumberFormat="1" applyFont="1" applyFill="1"/>
    <xf numFmtId="3" fontId="3" fillId="4" borderId="0" xfId="9" applyNumberFormat="1" applyFont="1" applyFill="1" applyAlignment="1">
      <alignment horizontal="left"/>
    </xf>
    <xf numFmtId="3" fontId="3" fillId="0" borderId="0" xfId="0" applyNumberFormat="1" applyFont="1" applyFill="1" applyProtection="1">
      <protection locked="0"/>
    </xf>
    <xf numFmtId="10" fontId="3" fillId="4" borderId="0" xfId="0" applyNumberFormat="1" applyFont="1" applyFill="1" applyAlignment="1" applyProtection="1">
      <alignment horizontal="left"/>
      <protection locked="0"/>
    </xf>
    <xf numFmtId="10" fontId="3" fillId="4" borderId="0" xfId="9" applyNumberFormat="1" applyFont="1" applyFill="1" applyAlignment="1">
      <alignment horizontal="left"/>
    </xf>
    <xf numFmtId="169" fontId="12" fillId="4" borderId="0" xfId="9" applyNumberFormat="1" applyFont="1" applyFill="1" applyAlignment="1">
      <alignment horizontal="left"/>
    </xf>
    <xf numFmtId="0" fontId="3" fillId="4" borderId="10" xfId="0" applyFont="1" applyFill="1" applyBorder="1" applyProtection="1">
      <protection locked="0"/>
    </xf>
    <xf numFmtId="49" fontId="3" fillId="4" borderId="0" xfId="0" applyNumberFormat="1" applyFont="1" applyFill="1" applyProtection="1">
      <protection locked="0"/>
    </xf>
    <xf numFmtId="3" fontId="3" fillId="4" borderId="10" xfId="0" applyNumberFormat="1" applyFont="1" applyFill="1" applyBorder="1" applyProtection="1">
      <protection locked="0"/>
    </xf>
    <xf numFmtId="22" fontId="2" fillId="0" borderId="0" xfId="7" applyNumberFormat="1" applyFont="1" applyAlignment="1">
      <alignment horizontal="left"/>
    </xf>
    <xf numFmtId="164" fontId="9" fillId="0" borderId="0" xfId="4" applyNumberFormat="1" applyFon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9" fillId="0" borderId="8" xfId="0" applyFont="1" applyBorder="1" applyAlignment="1">
      <alignment horizontal="center"/>
    </xf>
    <xf numFmtId="168" fontId="19" fillId="0" borderId="2" xfId="6" applyNumberFormat="1" applyFont="1" applyBorder="1"/>
    <xf numFmtId="0" fontId="17" fillId="0" borderId="3" xfId="0" applyFont="1" applyBorder="1"/>
    <xf numFmtId="0" fontId="17" fillId="0" borderId="13" xfId="0" applyFont="1" applyBorder="1"/>
    <xf numFmtId="0" fontId="17" fillId="0" borderId="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7" xfId="0" applyFont="1" applyBorder="1" applyAlignment="1">
      <alignment wrapText="1"/>
    </xf>
    <xf numFmtId="164" fontId="17" fillId="0" borderId="8" xfId="1" applyNumberFormat="1" applyFont="1" applyBorder="1"/>
    <xf numFmtId="164" fontId="17" fillId="0" borderId="8" xfId="1" applyNumberFormat="1" applyFont="1" applyBorder="1" applyAlignment="1">
      <alignment wrapText="1"/>
    </xf>
    <xf numFmtId="164" fontId="17" fillId="0" borderId="15" xfId="1" applyNumberFormat="1" applyFont="1" applyBorder="1"/>
    <xf numFmtId="0" fontId="3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165" fontId="3" fillId="0" borderId="3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4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3" xfId="4" applyFont="1" applyFill="1" applyBorder="1" applyAlignment="1">
      <alignment horizontal="center"/>
    </xf>
    <xf numFmtId="43" fontId="0" fillId="0" borderId="1" xfId="4" applyFont="1" applyFill="1" applyBorder="1" applyAlignment="1">
      <alignment horizontal="center"/>
    </xf>
    <xf numFmtId="43" fontId="0" fillId="0" borderId="4" xfId="4" applyFont="1" applyFill="1" applyBorder="1" applyAlignment="1">
      <alignment horizontal="center"/>
    </xf>
    <xf numFmtId="0" fontId="16" fillId="0" borderId="0" xfId="7" applyFont="1" applyAlignment="1">
      <alignment horizontal="center"/>
    </xf>
  </cellXfs>
  <cellStyles count="12">
    <cellStyle name="Comma" xfId="1" builtinId="3"/>
    <cellStyle name="Comma 2" xfId="4" xr:uid="{475D3728-214F-4F95-8555-3AEB5BD9CD92}"/>
    <cellStyle name="Currency" xfId="6" builtinId="4"/>
    <cellStyle name="Normal" xfId="0" builtinId="0"/>
    <cellStyle name="Normal 14" xfId="11" xr:uid="{CDCCB773-6473-4FBF-AAE0-0A7DA2F75F94}"/>
    <cellStyle name="Normal 2" xfId="3" xr:uid="{87AC9675-60F8-4296-AD51-919D0FFEE031}"/>
    <cellStyle name="Normal 3" xfId="7" xr:uid="{DF4CD36C-F828-4B59-9D19-60176C644AF3}"/>
    <cellStyle name="Normal 3_Attach O, GG, Support -New Method 2-14-11" xfId="8" xr:uid="{3BCEA9EC-0302-4242-9621-469C09C360D1}"/>
    <cellStyle name="Normal_21 Exh B" xfId="10" xr:uid="{E974ECBD-52AD-47A9-BC78-FCC656B5EA89}"/>
    <cellStyle name="Normal_Attachment Os for 2002 True-up" xfId="9" xr:uid="{D10CC983-034C-4A30-9389-2C7D38823480}"/>
    <cellStyle name="Normal_Schedule O Info for Mike" xfId="2" xr:uid="{62C4A9C0-5C40-4F2F-A269-2C54BEAEE09C}"/>
    <cellStyle name="Percent 2" xfId="5" xr:uid="{0A2976D8-65B0-4D22-87D0-11B037F0CAD3}"/>
  </cellStyles>
  <dxfs count="11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alignment horizontal="right"/>
    </dxf>
    <dxf>
      <alignment horizontal="right"/>
    </dxf>
    <dxf>
      <alignment horizontal="right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mnguyen\My%20Documents\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pkettles\Local%20Settings\Temporary%20Internet%20Files\OLKE\GF%2020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BHE%20CLFP/FERC/TransmissionFormula%20Rate/CLFP%20Trans%20Form%20Rates%202021/True%20Up/Workpapers/50502%20WP%20Accumulated%20Depr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P WP13 Accumulated Reserve "/>
      <sheetName val="Pivot Asset Data"/>
      <sheetName val="WO 10050702 PowerPlan Data"/>
      <sheetName val="Book Depr Rates"/>
      <sheetName val="FERC Depr Rates - A5 Depr"/>
      <sheetName val="2020 Act Att-H"/>
      <sheetName val="2021 Act Att-H"/>
      <sheetName val="2022 Proj Att-H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G50">
            <v>9.4857557879400395E-2</v>
          </cell>
        </row>
      </sheetData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son, Samantha" id="{3410C0D3-3500-4879-9ED0-C8CAAEAFF2FC}" userId="S::Samantha.Johnson@blackhillsenergy.com::3d3de95a-0621-40b9-9d71-6d6b6fe39cbf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s/BHE%20CLFP/FERC/TransmissionFormula%20Rate/CLFP%20Trans%20Form%20Rates%202020/True%20Up/Workpapers/PIS/CLFP%20PIS%201047B%20report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Rates/BHE%20CLFP/FERC/TransmissionFormula%20Rate/CLFP%20Trans%20Form%20Rates%202021/True%20Up/Workpapers/PIS/CLFP%20PIS%201047B%20Report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elman, DJ" refreshedDate="44313.553603125001" createdVersion="6" refreshedVersion="6" minRefreshableVersion="3" recordCount="3301" xr:uid="{48B66896-BAB5-4BFF-A809-0A21CFA6BA71}">
  <cacheSource type="worksheet">
    <worksheetSource ref="A1:T3302" sheet="PowerPlan Data" r:id="rId2"/>
  </cacheSource>
  <cacheFields count="24">
    <cacheField name="company_id" numFmtId="0">
      <sharedItems containsSemiMixedTypes="0" containsString="0" containsNumber="1" containsInteger="1" minValue="5" maxValue="5"/>
    </cacheField>
    <cacheField name="bus_segment_id" numFmtId="0">
      <sharedItems containsSemiMixedTypes="0" containsString="0" containsNumber="1" containsInteger="1" minValue="103" maxValue="999"/>
    </cacheField>
    <cacheField name="description" numFmtId="0">
      <sharedItems count="142">
        <s v="139103 - Gen Plt-Computer Hardware"/>
        <s v="139104 - Gen Plt-Software"/>
        <s v="330100 - Intang-Organization"/>
        <s v="338901 - Gen Plant-Land"/>
        <s v="338902 - Gen Plant-Ld Rt/ROW-NonD"/>
        <s v="339001 - Gen Plt-Str &amp; Improve-Own"/>
        <s v="339005 - Gen Plt-Land Improve-Own"/>
        <s v="339101 - Gen Plt-Office Furn &amp; Eqp"/>
        <s v="339103 - Gen Plt-Computer Hardware"/>
        <s v="339104 - Gen Plt-Software"/>
        <s v="339105 - Gen Plt-Sys Dev"/>
        <s v="339107 - Gen Plt-iPad Hardware"/>
        <s v="339203 - Gen Plt-Trans Eqp-Lght Trk"/>
        <s v="339204 - Gen Plt-Trans Eqp-Med Trck"/>
        <s v="339205 - Gen Plt-Trans Eqp-Hvy Trck"/>
        <s v="339300 - Gen Plt-Stores Equipment"/>
        <s v="339400 - Gen Plt-Tool/Shop/Garage"/>
        <s v="339500 - Gen Plt-Lab Equipment"/>
        <s v="339601 - Gen Plt-Shrt Life Powr Eqp"/>
        <s v="339602 - Gen Plt-Long Life Powr Eqp"/>
        <s v="339700 - Gen Plt-Communication Eqp"/>
        <s v="339800 - Gen Plt-Miscellaneous Eqp"/>
        <s v="130300 - Intang-Misc Intang"/>
        <s v="131100 - Elec Steam-Struct&amp;Improve"/>
        <s v="131201 - Elec Steam-Boiler Plnt Eqp"/>
        <s v="131400 - Ele Steam-Turbogen Units"/>
        <s v="131500 - Ele Steam-Accessry Ele Eqp"/>
        <s v="131600 - Ele Steam-Misc Plant Equip"/>
        <s v="134001 - Ele Other-Land"/>
        <s v="134100 - Ele Oth-Structure&amp;Improve"/>
        <s v="134105 - Ele Oth-Land Improvement"/>
        <s v="134200 - Ele Oth-Fuel Holder &amp; Acce"/>
        <s v="134410 - Ele Oth - Generators"/>
        <s v="134500 - Ele Oth-Accessory Ele Eqp"/>
        <s v="134600 - Ele Oth-Misc Plant Equip"/>
        <s v="135001 - Ele Trans-Land"/>
        <s v="135002 - Ele Trans - Ld Rt/ROW-NonD"/>
        <s v="135003 - Ele Trans - Ld Rt/ROW-Depr"/>
        <s v="135200 - Ele Trans Sub-Str &amp; Improv"/>
        <s v="135205 - Ele Trans Sub-Land Improve"/>
        <s v="135300 - Ele Trans Sub-Station Equi"/>
        <s v="135400 - Ele Trans-Towers &amp; Fixtres"/>
        <s v="135500 - Ele Trans-Poles &amp; Fixtures"/>
        <s v="135600 - Ele Trans-OH Conductors"/>
        <s v="135800 - Ele Trans-UG Conductors"/>
        <s v="136001 - Ele Dist-Land"/>
        <s v="136002 - Ele Dist- Ld Rt/ROW-Non-De"/>
        <s v="136003 - Ele Dist- Ld Rt/ROW-Deprec"/>
        <s v="136100 - Ele Dist Sub-Str &amp; Improve"/>
        <s v="136105 - Ele Dist Sub-Land Improve"/>
        <s v="136200 - Ele Dist Sub-Station Equip"/>
        <s v="136400 - Ele Dist-Pole/Tower/Fixtur"/>
        <s v="136500 - Ele Dist-OH Conductors"/>
        <s v="136600 - Ele Dist-UG Conduit"/>
        <s v="136700 - Ele Dist-UG Conductors"/>
        <s v="136801 - Ele Dist-Ln Trans-Oth Eqp"/>
        <s v="136802 - Ele Dist-Ln Trans-Conventn"/>
        <s v="136803 - Ele Dist-Ln Trans-Padmount"/>
        <s v="136901 - Ele Dist - OH Services"/>
        <s v="136902 - Ele Dist - UG Services"/>
        <s v="137001 - Ele Dist-Meters Other"/>
        <s v="137003 - Ele Dist-Meters ERT"/>
        <s v="137004 - Ele Dist-Meters AMI"/>
        <s v="137100 - Ele Dist-Instal Cst Prmise"/>
        <s v="137300 - Ele Dist-Street Lighting"/>
        <s v="139101 - Gen Plt-Office Furn &amp; Eqp"/>
        <s v="139201 - Gen Plt-Trans Eqp-Subunit"/>
        <s v="139202 - Gen Plt-Trans Eqp-Cars"/>
        <s v="139203 - Gen Plt-Trans Eqp-Lght Trk"/>
        <s v="139204 - Gen Plt-Trans Eqp-Med Trck"/>
        <s v="139205 - Gen Plt-Trans Eqp-Hvy Trck"/>
        <s v="139206 - Gen Plt-Trans Eqp-Trailers"/>
        <s v="139300 - Gen Plt-Stores Equipment"/>
        <s v="139400 - Gen Plt-Tool/Shop/Garage"/>
        <s v="139410 - Gen Plt-Veh-Tool/Shop"/>
        <s v="139500 - Gen Plt-Lab Equipment"/>
        <s v="139601 - Off Rd Pwr Eqp Short Life"/>
        <s v="139602 - Off Rd Pwr Eqp Long Life"/>
        <s v="139700 - Gen Plt-Communication Eqp"/>
        <s v="139710-Communication Equip-Specif"/>
        <s v="139800 - Gen Plt-Miscellaneous Eqp"/>
        <s v="236502 - Gas Trans-Ld Rt/ROW-NonD"/>
        <s v="236503 - Gas Trans-Ld Rt/ROW-Depre"/>
        <s v="236601 - Gas Trans-Struct &amp; Improve"/>
        <s v="236702 - Gas Trans - PE Mains"/>
        <s v="236703 - Gas Trans - Steel Mains"/>
        <s v="236705 - Gas Trans - Plastic Mains"/>
        <s v="236707 - Gas Trans - Oth Equip"/>
        <s v="236804 - Gas Trans-Compresr Sta-Eqp"/>
        <s v="236903 - Gas Tran-Mea &amp; Reg Sta Eqp"/>
        <s v="237401 - Gas Dist-Land"/>
        <s v="237402 - Gas Dist-Ld Rt/ROW-NonDep"/>
        <s v="237403 - Gas Dist-Ld Rt/ROW-Dep"/>
        <s v="237501 - Gas Dist-Struct &amp; Improve"/>
        <s v="237503 - Gas Dist-Str &amp; Improve-TBS"/>
        <s v="237505 - Gas Dist-Land Improve"/>
        <s v="237601 - Gas Dist - Iron Mains"/>
        <s v="237602 - Gas Dist - PE Mains"/>
        <s v="237603 - Gas Dist - Steel Mains"/>
        <s v="237605 - Gas Dist - Plastic Mains"/>
        <s v="237606 - Gas Dist - Mains - Other M"/>
        <s v="237607 - Gas Dist - Mains - Oth Equ"/>
        <s v="237800 - Gas Dist-Gen Mea/Reg Sta"/>
        <s v="237900 - Gas Dist-City Gate Mea/Reg"/>
        <s v="238002 - Gas Dist-Services - PE"/>
        <s v="238003 - Gas Dist-Services - Steel"/>
        <s v="238005 - Gas Dist-Services - Plasti"/>
        <s v="238100 - Gas Dist-Meters-Small Vol"/>
        <s v="238101 - Gas Dist-Meters-ERT"/>
        <s v="238103 - Gas AMI - Infrastructure"/>
        <s v="238201 - Gas Dist-Meter Installatn"/>
        <s v="238301 - Gas Dist-House Regulator"/>
        <s v="238501 - Gas Dist-Indstrial Mea/Reg"/>
        <s v="238700 - Gas Dist-Other Equipment"/>
        <s v="239001 - Gen Plt-Str &amp; Improve-Own"/>
        <s v="239101 - Gen Plt-Office Furn &amp; Eqp"/>
        <s v="239103 - Gen Plt-Computer Hardware"/>
        <s v="239104 - Gen Plt-Software"/>
        <s v="239107 - Gen Plt-iPad Hardware"/>
        <s v="239201 - Gen Plt-Trans Eqp-Subunit"/>
        <s v="239203 - Gen Plt-Trans Eqp-Lght Trk"/>
        <s v="239204 - Gen Plt-Trans Eqp-Med Trck"/>
        <s v="239205 - Gen Plt-Trans Eqp-Hvy Trck"/>
        <s v="239206 - Gen Plt-Trans Eqp-Trailers"/>
        <s v="239400 - Gen Plt-Tool/Shop/Garage"/>
        <s v="239410 - Gen Plt-Veh-Tool/Shop"/>
        <s v="239500 - Gen Plt-Lab Equipment"/>
        <s v="239601 - Gen Plt-Shrt Life Powr Eqp"/>
        <s v="239602 - Gen Plt-Long Life Powr Eqp"/>
        <s v="239700 - Gen Plt-Communication Eqp"/>
        <s v="239800 - Gen Plt-Miscellaneous Eqp"/>
        <s v="230202 - Intang-Franchs &amp; Con SL"/>
        <s v="339051 - Gen Plt-Str &amp; Imprve-Lease"/>
        <s v="339201 - Gen Plt-Trans Eqp-Subunit"/>
        <s v="339206 - Gen Plt-Trans Eqp-Trailers"/>
        <s v="135318 - Ele Tran Sub-Stn Eq KR2018"/>
        <s v="135359 - Ele Trans Sub-StnEqp Amort"/>
        <s v="139001 - Gen Plt-Str &amp; Improve-Own"/>
        <s v="138901 - Gen Plant-Land"/>
        <s v="139005 - Gen Plt-Land Improve-Own"/>
        <s v="130100 - Intang-Organization"/>
        <s v="135301 - Ele Trans Sub-Stn Eq GSU"/>
      </sharedItems>
    </cacheField>
    <cacheField name="description2" numFmtId="0">
      <sharedItems count="4">
        <s v="101000 Plant In Service"/>
        <s v="106000 Completed Constr not Classfd"/>
        <s v="101001 Plant In-Service-Intangibles"/>
        <s v="105000 Plant Held for Future Use"/>
      </sharedItems>
    </cacheField>
    <cacheField name="set_of_books_id" numFmtId="0">
      <sharedItems containsSemiMixedTypes="0" containsString="0" containsNumber="1" containsInteger="1" minValue="1" maxValue="1"/>
    </cacheField>
    <cacheField name="beginning_balance" numFmtId="0">
      <sharedItems containsSemiMixedTypes="0" containsString="0" containsNumber="1" minValue="0" maxValue="95444646.319999993"/>
    </cacheField>
    <cacheField name="additions" numFmtId="0">
      <sharedItems containsSemiMixedTypes="0" containsString="0" containsNumber="1" minValue="-1684819.28" maxValue="30879683.5"/>
    </cacheField>
    <cacheField name="retirements" numFmtId="0">
      <sharedItems containsSemiMixedTypes="0" containsString="0" containsNumber="1" minValue="-419748.02" maxValue="3723.82"/>
    </cacheField>
    <cacheField name="transfers_in" numFmtId="0">
      <sharedItems containsSemiMixedTypes="0" containsString="0" containsNumber="1" minValue="0" maxValue="2976525.86"/>
    </cacheField>
    <cacheField name="transfers_out" numFmtId="0">
      <sharedItems containsSemiMixedTypes="0" containsString="0" containsNumber="1" minValue="-2226739.0099999998" maxValue="0"/>
    </cacheField>
    <cacheField name="adjustments" numFmtId="0">
      <sharedItems containsSemiMixedTypes="0" containsString="0" containsNumber="1" minValue="-25859.21" maxValue="0"/>
    </cacheField>
    <cacheField name="ending_balance" numFmtId="0">
      <sharedItems containsSemiMixedTypes="0" containsString="0" containsNumber="1" minValue="0" maxValue="95444646.319999993"/>
    </cacheField>
    <cacheField name="state_id" numFmtId="0">
      <sharedItems/>
    </cacheField>
    <cacheField name="start_month" numFmtId="22">
      <sharedItems containsSemiMixedTypes="0" containsNonDate="0" containsDate="1" containsString="0" minDate="2019-12-01T00:00:00" maxDate="2020-12-02T00:00:00"/>
    </cacheField>
    <cacheField name="end_month" numFmtId="22">
      <sharedItems containsSemiMixedTypes="0" containsNonDate="0" containsDate="1" containsString="0" minDate="2019-12-01T00:00:00" maxDate="2020-12-02T00:00:00" count="13"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21" base="14">
        <rangePr groupBy="months" startDate="2019-12-01T00:00:00" endDate="2020-12-02T00:00:00"/>
        <groupItems count="14">
          <s v="&lt;12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0"/>
        </groupItems>
      </fieldGroup>
    </cacheField>
    <cacheField name="gl_posting_mo_yr" numFmtId="22">
      <sharedItems containsSemiMixedTypes="0" containsNonDate="0" containsDate="1" containsString="0" minDate="2019-12-01T00:00:00" maxDate="2020-12-02T00:00:00" count="13"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</sharedItems>
      <fieldGroup par="23" base="15">
        <rangePr groupBy="months" startDate="2019-12-01T00:00:00" endDate="2020-12-02T00:00:00"/>
        <groupItems count="14">
          <s v="&lt;12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0"/>
        </groupItems>
      </fieldGroup>
    </cacheField>
    <cacheField name="description3" numFmtId="0">
      <sharedItems/>
    </cacheField>
    <cacheField name="description4" numFmtId="0">
      <sharedItems/>
    </cacheField>
    <cacheField name="Function Class" numFmtId="0">
      <sharedItems count="6">
        <s v="General &amp; Intangible"/>
        <s v="General &amp; Intangible - C"/>
        <s v="Production"/>
        <s v="Transmission"/>
        <s v="Distribution"/>
        <s v="GAS"/>
      </sharedItems>
    </cacheField>
    <cacheField name="Plant Account" numFmtId="0">
      <sharedItems/>
    </cacheField>
    <cacheField name="Quarters" numFmtId="0" databaseField="0">
      <fieldGroup base="14">
        <rangePr groupBy="quarters" startDate="2019-12-01T00:00:00" endDate="2020-12-02T00:00:00"/>
        <groupItems count="6">
          <s v="&lt;12/1/2019"/>
          <s v="Qtr1"/>
          <s v="Qtr2"/>
          <s v="Qtr3"/>
          <s v="Qtr4"/>
          <s v="&gt;12/2/2020"/>
        </groupItems>
      </fieldGroup>
    </cacheField>
    <cacheField name="Years" numFmtId="0" databaseField="0">
      <fieldGroup base="14">
        <rangePr groupBy="years" startDate="2019-12-01T00:00:00" endDate="2020-12-02T00:00:00"/>
        <groupItems count="4">
          <s v="&lt;12/1/2019"/>
          <s v="2019"/>
          <s v="2020"/>
          <s v="&gt;12/2/2020"/>
        </groupItems>
      </fieldGroup>
    </cacheField>
    <cacheField name="Quarters2" numFmtId="0" databaseField="0">
      <fieldGroup base="15">
        <rangePr groupBy="quarters" startDate="2019-12-01T00:00:00" endDate="2020-12-02T00:00:00"/>
        <groupItems count="6">
          <s v="&lt;12/1/2019"/>
          <s v="Qtr1"/>
          <s v="Qtr2"/>
          <s v="Qtr3"/>
          <s v="Qtr4"/>
          <s v="&gt;12/2/2020"/>
        </groupItems>
      </fieldGroup>
    </cacheField>
    <cacheField name="Years2" numFmtId="0" databaseField="0">
      <fieldGroup base="15">
        <rangePr groupBy="years" startDate="2019-12-01T00:00:00" endDate="2020-12-02T00:00:00"/>
        <groupItems count="4">
          <s v="&lt;12/1/2019"/>
          <s v="2019"/>
          <s v="2020"/>
          <s v="&gt;12/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ver, Henry" refreshedDate="44567.40549409722" createdVersion="6" refreshedVersion="6" minRefreshableVersion="3" recordCount="3356" xr:uid="{7B7C0D0F-7C8C-4476-A8A3-A880DDD44934}">
  <cacheSource type="worksheet">
    <worksheetSource ref="A1:T3357" sheet="PowerPlan 1047B Data" r:id="rId2"/>
  </cacheSource>
  <cacheFields count="21">
    <cacheField name="company_id" numFmtId="0">
      <sharedItems containsSemiMixedTypes="0" containsString="0" containsNumber="1" containsInteger="1" minValue="5" maxValue="5"/>
    </cacheField>
    <cacheField name="bus_segment_id" numFmtId="0">
      <sharedItems containsSemiMixedTypes="0" containsString="0" containsNumber="1" containsInteger="1" minValue="103" maxValue="999" count="3">
        <n v="122"/>
        <n v="999"/>
        <n v="103"/>
      </sharedItems>
    </cacheField>
    <cacheField name="description" numFmtId="0">
      <sharedItems count="143">
        <s v="130100 - Intang-Organization"/>
        <s v="330100 - Intang-Organization"/>
        <s v="230202 - Intang-Franchs &amp; Con SL"/>
        <s v="130300 - Intang-Misc Intang"/>
        <s v="131100 - Elec Steam-Struct&amp;Improve"/>
        <s v="131201 - Elec Steam-Boiler Plnt Eqp"/>
        <s v="131400 - Ele Steam-Turbogen Units"/>
        <s v="131500 - Ele Steam-Accessry Ele Eqp"/>
        <s v="131600 - Ele Steam-Misc Plant Equip"/>
        <s v="134001 - Ele Other-Land"/>
        <s v="134100 - Ele Oth-Structure&amp;Improve"/>
        <s v="134105 - Ele Oth-Land Improvement"/>
        <s v="134200 - Ele Oth-Fuel Holder &amp; Acce"/>
        <s v="134410 - Ele Oth - Generators"/>
        <s v="134500 - Ele Oth-Accessory Ele Eqp"/>
        <s v="134534 - Ele Oth-Accessory Ele Eqp"/>
        <s v="134600 - Ele Oth-Misc Plant Equip"/>
        <s v="135001 - Ele Trans-Land"/>
        <s v="135002 - Ele Trans - Ld Rt/ROW-NonD"/>
        <s v="135003 - Ele Trans - Ld Rt/ROW-Depr"/>
        <s v="135200 - Ele Trans Sub-Str &amp; Improv"/>
        <s v="135205 - Ele Trans Sub-Land Improve"/>
        <s v="135300 - Ele Trans Sub-Station Equi"/>
        <s v="135301 - Ele Trans Sub-Stn Eq GSU"/>
        <s v="135318 - Ele Tran Sub-Stn Eq KR2018"/>
        <s v="135359 - Ele Trans Sub-StnEqp Amort"/>
        <s v="135400 - Ele Trans-Towers &amp; Fixtres"/>
        <s v="135500 - Ele Trans-Poles &amp; Fixtures"/>
        <s v="135600 - Ele Trans-OH Conductors"/>
        <s v="135800 - Ele Trans-UG Conductors"/>
        <s v="136001 - Ele Dist-Land"/>
        <s v="136002 - Ele Dist- Ld Rt/ROW-Non-De"/>
        <s v="136003 - Ele Dist- Ld Rt/ROW-Deprec"/>
        <s v="136100 - Ele Dist Sub-Str &amp; Improve"/>
        <s v="136105 - Ele Dist Sub-Land Improve"/>
        <s v="136200 - Ele Dist Sub-Station Equip"/>
        <s v="136400 - Ele Dist-Pole/Tower/Fixtur"/>
        <s v="136500 - Ele Dist-OH Conductors"/>
        <s v="236502 - Gas Trans-Ld Rt/ROW-NonD"/>
        <s v="236503 - Gas Trans-Ld Rt/ROW-Depre"/>
        <s v="136600 - Ele Dist-UG Conduit"/>
        <s v="236601 - Gas Trans-Struct &amp; Improve"/>
        <s v="136700 - Ele Dist-UG Conductors"/>
        <s v="236702 - Gas Trans - PE Mains"/>
        <s v="236703 - Gas Trans - Steel Mains"/>
        <s v="236705 - Gas Trans - Plastic Mains"/>
        <s v="236707 - Gas Trans - Oth Equip"/>
        <s v="136801 - Ele Dist-Ln Trans-Oth Eqp"/>
        <s v="136802 - Ele Dist-Ln Trans-Conventn"/>
        <s v="136803 - Ele Dist-Ln Trans-Padmount"/>
        <s v="236804 - Gas Trans-Compresr Sta-Eqp"/>
        <s v="136901 - Ele Dist - OH Services"/>
        <s v="136902 - Ele Dist - UG Services"/>
        <s v="236903 - Gas Tran-Mea &amp; Reg Sta Eqp"/>
        <s v="137001 - Ele Dist-Meters Other"/>
        <s v="137003 - Ele Dist-Meters ERT"/>
        <s v="137004 - Ele Dist-Meters AMI"/>
        <s v="137100 - Ele Dist-Instal Cst Prmise"/>
        <s v="137300 - Ele Dist-Street Lighting"/>
        <s v="237401 - Gas Dist-Land"/>
        <s v="237402 - Gas Dist-Ld Rt/ROW-NonDep"/>
        <s v="237403 - Gas Dist-Ld Rt/ROW-Dep"/>
        <s v="237501 - Gas Dist-Struct &amp; Improve"/>
        <s v="237503 - Gas Dist-Str &amp; Improve-TBS"/>
        <s v="237505 - Gas Dist-Land Improve"/>
        <s v="237601 - Gas Dist - Iron Mains"/>
        <s v="237602 - Gas Dist - PE Mains"/>
        <s v="237603 - Gas Dist - Steel Mains"/>
        <s v="237605 - Gas Dist - Plastic Mains"/>
        <s v="237606 - Gas Dist - Mains - Other M"/>
        <s v="237607 - Gas Dist - Mains - Oth Equ"/>
        <s v="237800 - Gas Dist-Gen Mea/Reg Sta"/>
        <s v="237900 - Gas Dist-City Gate Mea/Reg"/>
        <s v="238002 - Gas Dist-Services - PE"/>
        <s v="238003 - Gas Dist-Services - Steel"/>
        <s v="238005 - Gas Dist-Services - Plasti"/>
        <s v="238100 - Gas Dist-Meters-Small Vol"/>
        <s v="238101 - Gas Dist-Meters-ERT"/>
        <s v="238103 - Gas AMI - Infrastructure"/>
        <s v="238201 - Gas Dist-Meter Installatn"/>
        <s v="238301 - Gas Dist-House Regulator"/>
        <s v="238501 - Gas Dist-Indstrial Mea/Reg"/>
        <s v="238700 - Gas Dist-Other Equipment"/>
        <s v="138901 - Gen Plant-Land"/>
        <s v="338901 - Gen Plant-Land"/>
        <s v="338902 - Gen Plant-Ld Rt/ROW-NonD"/>
        <s v="239001 - Gen Plt-Str &amp; Improve-Own"/>
        <s v="139001 - Gen Plt-Str &amp; Improve-Own"/>
        <s v="139005 - Gen Plt-Land Improve-Own"/>
        <s v="339001 - Gen Plt-Str &amp; Improve-Own"/>
        <s v="339005 - Gen Plt-Land Improve-Own"/>
        <s v="339051 - Gen Plt-Str &amp; Imprve-Lease"/>
        <s v="239101 - Gen Plt-Office Furn &amp; Eqp"/>
        <s v="239103 - Gen Plt-Computer Hardware"/>
        <s v="239104 - Gen Plt-Software"/>
        <s v="239107 - Gen Plt-iPad Hardware"/>
        <s v="139103 - Gen Plt-Computer Hardware"/>
        <s v="139104 - Gen Plt-Software"/>
        <s v="139101 - Gen Plt-Office Furn &amp; Eqp"/>
        <s v="339101 - Gen Plt-Office Furn &amp; Eqp"/>
        <s v="339103 - Gen Plt-Computer Hardware"/>
        <s v="339104 - Gen Plt-Software"/>
        <s v="339105 - Gen Plt-Sys Dev"/>
        <s v="339107 - Gen Plt-iPad Hardware"/>
        <s v="239201 - Gen Plt-Trans Eqp-Subunit"/>
        <s v="239203 - Gen Plt-Trans Eqp-Lght Trk"/>
        <s v="239204 - Gen Plt-Trans Eqp-Med Trck"/>
        <s v="239205 - Gen Plt-Trans Eqp-Hvy Trck"/>
        <s v="239206 - Gen Plt-Trans Eqp-Trailers"/>
        <s v="139201 - Gen Plt-Trans Eqp-Subunit"/>
        <s v="139202 - Gen Plt-Trans Eqp-Cars"/>
        <s v="139203 - Gen Plt-Trans Eqp-Lght Trk"/>
        <s v="139204 - Gen Plt-Trans Eqp-Med Trck"/>
        <s v="139205 - Gen Plt-Trans Eqp-Hvy Trck"/>
        <s v="139206 - Gen Plt-Trans Eqp-Trailers"/>
        <s v="339203 - Gen Plt-Trans Eqp-Lght Trk"/>
        <s v="339204 - Gen Plt-Trans Eqp-Med Trck"/>
        <s v="339205 - Gen Plt-Trans Eqp-Hvy Trck"/>
        <s v="339201 - Gen Plt-Trans Eqp-Subunit"/>
        <s v="339206 - Gen Plt-Trans Eqp-Trailers"/>
        <s v="139300 - Gen Plt-Stores Equipment"/>
        <s v="339300 - Gen Plt-Stores Equipment"/>
        <s v="239400 - Gen Plt-Tool/Shop/Garage"/>
        <s v="239410 - Gen Plt-Veh-Tool/Shop"/>
        <s v="139400 - Gen Plt-Tool/Shop/Garage"/>
        <s v="139410 - Gen Plt-Veh-Tool/Shop"/>
        <s v="339400 - Gen Plt-Tool/Shop/Garage"/>
        <s v="239500 - Gen Plt-Lab Equipment"/>
        <s v="139500 - Gen Plt-Lab Equipment"/>
        <s v="339500 - Gen Plt-Lab Equipment"/>
        <s v="239601 - Gen Plt-Shrt Life Powr Eqp"/>
        <s v="239602 - Gen Plt-Long Life Powr Eqp"/>
        <s v="139601 - Off Rd Pwr Eqp Short Life"/>
        <s v="139602 - Off Rd Pwr Eqp Long Life"/>
        <s v="339601 - Gen Plt-Shrt Life Powr Eqp"/>
        <s v="339602 - Gen Plt-Long Life Powr Eqp"/>
        <s v="239700 - Gen Plt-Communication Eqp"/>
        <s v="139700 - Gen Plt-Communication Eqp"/>
        <s v="139710-Communication Equip-Specif"/>
        <s v="339700 - Gen Plt-Communication Eqp"/>
        <s v="239800 - Gen Plt-Miscellaneous Eqp"/>
        <s v="139800 - Gen Plt-Miscellaneous Eqp"/>
        <s v="339800 - Gen Plt-Miscellaneous Eqp"/>
      </sharedItems>
    </cacheField>
    <cacheField name="description2" numFmtId="0">
      <sharedItems count="3">
        <s v="101000 Plant In Service"/>
        <s v="101001 Plant In-Service-Intangibles"/>
        <s v="106000 Completed Constr not Classfd"/>
      </sharedItems>
    </cacheField>
    <cacheField name="set_of_books_id" numFmtId="0">
      <sharedItems containsSemiMixedTypes="0" containsString="0" containsNumber="1" containsInteger="1" minValue="1" maxValue="1"/>
    </cacheField>
    <cacheField name="beginning_balance" numFmtId="43">
      <sharedItems containsSemiMixedTypes="0" containsString="0" containsNumber="1" minValue="-1124.78" maxValue="116520353.5"/>
    </cacheField>
    <cacheField name="additions" numFmtId="43">
      <sharedItems containsSemiMixedTypes="0" containsString="0" containsNumber="1" minValue="-31648890.879999999" maxValue="26646294.050000001"/>
    </cacheField>
    <cacheField name="retirements" numFmtId="43">
      <sharedItems containsSemiMixedTypes="0" containsString="0" containsNumber="1" minValue="-3053357.82" maxValue="185922.37"/>
    </cacheField>
    <cacheField name="transfers_in" numFmtId="43">
      <sharedItems containsSemiMixedTypes="0" containsString="0" containsNumber="1" minValue="0" maxValue="26646294.050000001"/>
    </cacheField>
    <cacheField name="transfers_out" numFmtId="43">
      <sharedItems containsSemiMixedTypes="0" containsString="0" containsNumber="1" minValue="-26646294.050000001" maxValue="0"/>
    </cacheField>
    <cacheField name="adjustments" numFmtId="43">
      <sharedItems containsSemiMixedTypes="0" containsString="0" containsNumber="1" minValue="-638840.44000000006" maxValue="638840.44000000006"/>
    </cacheField>
    <cacheField name="ending_balance" numFmtId="43">
      <sharedItems containsSemiMixedTypes="0" containsString="0" containsNumber="1" minValue="-1124.78" maxValue="116534361.54000001"/>
    </cacheField>
    <cacheField name="state_id" numFmtId="0">
      <sharedItems/>
    </cacheField>
    <cacheField name="start_month" numFmtId="167">
      <sharedItems containsSemiMixedTypes="0" containsNonDate="0" containsDate="1" containsString="0" minDate="2020-12-01T00:00:00" maxDate="2021-12-02T00:00:00"/>
    </cacheField>
    <cacheField name="end_month" numFmtId="167">
      <sharedItems containsSemiMixedTypes="0" containsNonDate="0" containsDate="1" containsString="0" minDate="2020-12-01T00:00:00" maxDate="2021-12-02T00:00:00" count="13">
        <d v="2020-12-01T00:00:00"/>
        <d v="2021-11-01T00:00:00"/>
        <d v="2021-10-01T00:00:00"/>
        <d v="2021-09-01T00:00:00"/>
        <d v="2021-08-01T00:00:00"/>
        <d v="2021-07-01T00:00:00"/>
        <d v="2021-06-01T00:00:00"/>
        <d v="2021-05-01T00:00:00"/>
        <d v="2021-04-01T00:00:00"/>
        <d v="2021-03-01T00:00:00"/>
        <d v="2021-02-01T00:00:00"/>
        <d v="2021-01-01T00:00:00"/>
        <d v="2021-12-01T00:00:00"/>
      </sharedItems>
      <fieldGroup par="20" base="14">
        <rangePr groupBy="months" startDate="2020-12-01T00:00:00" endDate="2021-12-02T00:00:00"/>
        <groupItems count="14">
          <s v="&lt;12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1"/>
        </groupItems>
      </fieldGroup>
    </cacheField>
    <cacheField name="gl_posting_mo_yr" numFmtId="167">
      <sharedItems containsSemiMixedTypes="0" containsNonDate="0" containsDate="1" containsString="0" minDate="2020-12-01T00:00:00" maxDate="2021-12-02T00:00:00"/>
    </cacheField>
    <cacheField name="description3" numFmtId="0">
      <sharedItems count="3">
        <s v="Regulated Electric (122)"/>
        <s v="NonSpecific Product (999)"/>
        <s v="Regulated Gas (103)"/>
      </sharedItems>
    </cacheField>
    <cacheField name="description4" numFmtId="0">
      <sharedItems count="1">
        <s v="Cheyenne Light Fuel &amp; Power Co"/>
      </sharedItems>
    </cacheField>
    <cacheField name="Function Class" numFmtId="0">
      <sharedItems count="6">
        <s v="General &amp; Intangible"/>
        <s v="General &amp; Intangible - C"/>
        <s v="GAS"/>
        <s v="Production"/>
        <s v="Transmission"/>
        <s v="Distribution"/>
      </sharedItems>
    </cacheField>
    <cacheField name="Plant Account" numFmtId="0">
      <sharedItems count="54">
        <s v="301"/>
        <s v="302"/>
        <s v="303"/>
        <s v="311"/>
        <s v="312"/>
        <s v="314"/>
        <s v="315"/>
        <s v="316"/>
        <s v="340"/>
        <s v="341"/>
        <s v="342"/>
        <s v="344"/>
        <s v="345"/>
        <s v="346"/>
        <s v="350"/>
        <s v="352"/>
        <s v="353"/>
        <s v="354"/>
        <s v="355"/>
        <s v="356"/>
        <s v="358"/>
        <s v="360"/>
        <s v="361"/>
        <s v="362"/>
        <s v="364"/>
        <s v="365"/>
        <s v="366"/>
        <s v="367"/>
        <s v="368"/>
        <s v="369"/>
        <s v="370"/>
        <s v="371"/>
        <s v="373"/>
        <s v="374"/>
        <s v="375"/>
        <s v="376"/>
        <s v="378"/>
        <s v="379"/>
        <s v="380"/>
        <s v="381"/>
        <s v="382"/>
        <s v="383"/>
        <s v="385"/>
        <s v="387"/>
        <s v="389"/>
        <s v="390"/>
        <s v="391"/>
        <s v="392"/>
        <s v="393"/>
        <s v="394"/>
        <s v="395"/>
        <s v="396"/>
        <s v="397"/>
        <s v="398"/>
      </sharedItems>
    </cacheField>
    <cacheField name="Years" numFmtId="0" databaseField="0">
      <fieldGroup base="14">
        <rangePr groupBy="years" startDate="2020-12-01T00:00:00" endDate="2021-12-02T00:00:00"/>
        <groupItems count="4">
          <s v="&lt;12/1/2020"/>
          <s v="2020"/>
          <s v="2021"/>
          <s v="&gt;12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1">
  <r>
    <n v="5"/>
    <n v="122"/>
    <x v="0"/>
    <x v="0"/>
    <n v="1"/>
    <n v="0"/>
    <n v="0"/>
    <n v="0"/>
    <n v="0"/>
    <n v="0"/>
    <n v="0"/>
    <n v="0"/>
    <s v="Nebraska"/>
    <d v="2019-12-01T00:00:00"/>
    <x v="0"/>
    <x v="0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19-12-01T00:00:00"/>
    <x v="0"/>
    <x v="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19-12-01T00:00:00"/>
    <x v="0"/>
    <x v="0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19-12-01T00:00:00"/>
    <x v="0"/>
    <x v="0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19-12-01T00:00:00"/>
    <x v="0"/>
    <x v="0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19-12-01T00:00:00"/>
    <x v="0"/>
    <x v="0"/>
    <s v="NonSpecific Product (999)"/>
    <s v="Cheyenne Light Fuel &amp; Power Co"/>
    <x v="1"/>
    <s v="389"/>
  </r>
  <r>
    <n v="5"/>
    <n v="999"/>
    <x v="5"/>
    <x v="0"/>
    <n v="1"/>
    <n v="4740245.82"/>
    <n v="0"/>
    <n v="0"/>
    <n v="0"/>
    <n v="0"/>
    <n v="0"/>
    <n v="4740245.82"/>
    <s v="Wyoming"/>
    <d v="2019-12-01T00:00:00"/>
    <x v="0"/>
    <x v="0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19-12-01T00:00:00"/>
    <x v="0"/>
    <x v="0"/>
    <s v="NonSpecific Product (999)"/>
    <s v="Cheyenne Light Fuel &amp; Power Co"/>
    <x v="1"/>
    <s v="390"/>
  </r>
  <r>
    <n v="5"/>
    <n v="999"/>
    <x v="7"/>
    <x v="0"/>
    <n v="1"/>
    <n v="384192.64"/>
    <n v="0"/>
    <n v="0"/>
    <n v="0"/>
    <n v="0"/>
    <n v="0"/>
    <n v="384192.64"/>
    <s v="Wyoming"/>
    <d v="2019-12-01T00:00:00"/>
    <x v="0"/>
    <x v="0"/>
    <s v="NonSpecific Product (999)"/>
    <s v="Cheyenne Light Fuel &amp; Power Co"/>
    <x v="1"/>
    <s v="391"/>
  </r>
  <r>
    <n v="5"/>
    <n v="999"/>
    <x v="8"/>
    <x v="0"/>
    <n v="1"/>
    <n v="80153.47"/>
    <n v="0"/>
    <n v="-2303.2600000000002"/>
    <n v="0"/>
    <n v="0"/>
    <n v="0"/>
    <n v="77850.210000000006"/>
    <s v="Wyoming"/>
    <d v="2019-12-01T00:00:00"/>
    <x v="0"/>
    <x v="0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19-12-01T00:00:00"/>
    <x v="0"/>
    <x v="0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19-12-01T00:00:00"/>
    <x v="0"/>
    <x v="0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19-12-01T00:00:00"/>
    <x v="0"/>
    <x v="0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19-12-01T00:00:00"/>
    <x v="0"/>
    <x v="0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19-12-01T00:00:00"/>
    <x v="0"/>
    <x v="0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6"/>
  </r>
  <r>
    <n v="5"/>
    <n v="999"/>
    <x v="20"/>
    <x v="0"/>
    <n v="1"/>
    <n v="289601.06"/>
    <n v="0"/>
    <n v="0"/>
    <n v="0"/>
    <n v="0"/>
    <n v="0"/>
    <n v="289601.06"/>
    <s v="Wyoming"/>
    <d v="2019-12-01T00:00:00"/>
    <x v="0"/>
    <x v="0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19-12-01T00:00:00"/>
    <x v="0"/>
    <x v="0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19-12-01T00:00:00"/>
    <x v="0"/>
    <x v="0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19-12-01T00:00:00"/>
    <x v="0"/>
    <x v="0"/>
    <s v="Regulated Electric (122)"/>
    <s v="Cheyenne Light Fuel &amp; Power Co"/>
    <x v="2"/>
    <s v="311"/>
  </r>
  <r>
    <n v="5"/>
    <n v="122"/>
    <x v="24"/>
    <x v="0"/>
    <n v="1"/>
    <n v="95237497.810000002"/>
    <n v="207148.51"/>
    <n v="0"/>
    <n v="0"/>
    <n v="0"/>
    <n v="0"/>
    <n v="95444646.319999993"/>
    <s v="Wyoming"/>
    <d v="2019-12-01T00:00:00"/>
    <x v="0"/>
    <x v="0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19-12-01T00:00:00"/>
    <x v="0"/>
    <x v="0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19-12-01T00:00:00"/>
    <x v="0"/>
    <x v="0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19-12-01T00:00:00"/>
    <x v="0"/>
    <x v="0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19-12-01T00:00:00"/>
    <x v="0"/>
    <x v="0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19-12-01T00:00:00"/>
    <x v="0"/>
    <x v="0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19-12-01T00:00:00"/>
    <x v="0"/>
    <x v="0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19-12-01T00:00:00"/>
    <x v="0"/>
    <x v="0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19-12-01T00:00:00"/>
    <x v="0"/>
    <x v="0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19-12-01T00:00:00"/>
    <x v="0"/>
    <x v="0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19-12-01T00:00:00"/>
    <x v="0"/>
    <x v="0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19-12-01T00:00:00"/>
    <x v="0"/>
    <x v="0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19-12-01T00:00:00"/>
    <x v="0"/>
    <x v="0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19-12-01T00:00:00"/>
    <x v="0"/>
    <x v="0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19-12-01T00:00:00"/>
    <x v="0"/>
    <x v="0"/>
    <s v="Regulated Electric (122)"/>
    <s v="Cheyenne Light Fuel &amp; Power Co"/>
    <x v="3"/>
    <s v="352"/>
  </r>
  <r>
    <n v="5"/>
    <n v="122"/>
    <x v="40"/>
    <x v="0"/>
    <n v="1"/>
    <n v="28313989.32"/>
    <n v="0"/>
    <n v="0"/>
    <n v="0"/>
    <n v="0"/>
    <n v="0"/>
    <n v="28313989.32"/>
    <s v="Wyoming"/>
    <d v="2019-12-01T00:00:00"/>
    <x v="0"/>
    <x v="0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19-12-01T00:00:00"/>
    <x v="0"/>
    <x v="0"/>
    <s v="Regulated Electric (122)"/>
    <s v="Cheyenne Light Fuel &amp; Power Co"/>
    <x v="3"/>
    <s v="354"/>
  </r>
  <r>
    <n v="5"/>
    <n v="122"/>
    <x v="42"/>
    <x v="0"/>
    <n v="1"/>
    <n v="8595082.9000000004"/>
    <n v="0"/>
    <n v="0"/>
    <n v="0"/>
    <n v="0"/>
    <n v="0"/>
    <n v="8595082.9000000004"/>
    <s v="Wyoming"/>
    <d v="2019-12-01T00:00:00"/>
    <x v="0"/>
    <x v="0"/>
    <s v="Regulated Electric (122)"/>
    <s v="Cheyenne Light Fuel &amp; Power Co"/>
    <x v="3"/>
    <s v="355"/>
  </r>
  <r>
    <n v="5"/>
    <n v="122"/>
    <x v="43"/>
    <x v="0"/>
    <n v="1"/>
    <n v="4684590.16"/>
    <n v="0"/>
    <n v="0"/>
    <n v="0"/>
    <n v="0"/>
    <n v="0"/>
    <n v="4684590.16"/>
    <s v="Wyoming"/>
    <d v="2019-12-01T00:00:00"/>
    <x v="0"/>
    <x v="0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19-12-01T00:00:00"/>
    <x v="0"/>
    <x v="0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19-12-01T00:00:00"/>
    <x v="0"/>
    <x v="0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19-12-01T00:00:00"/>
    <x v="0"/>
    <x v="0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19-12-01T00:00:00"/>
    <x v="0"/>
    <x v="0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19-12-01T00:00:00"/>
    <x v="0"/>
    <x v="0"/>
    <s v="Regulated Electric (122)"/>
    <s v="Cheyenne Light Fuel &amp; Power Co"/>
    <x v="4"/>
    <s v="361"/>
  </r>
  <r>
    <n v="5"/>
    <n v="122"/>
    <x v="50"/>
    <x v="0"/>
    <n v="1"/>
    <n v="29072363.780000001"/>
    <n v="0"/>
    <n v="0"/>
    <n v="0"/>
    <n v="0"/>
    <n v="0"/>
    <n v="29072363.780000001"/>
    <s v="Wyoming"/>
    <d v="2019-12-01T00:00:00"/>
    <x v="0"/>
    <x v="0"/>
    <s v="Regulated Electric (122)"/>
    <s v="Cheyenne Light Fuel &amp; Power Co"/>
    <x v="4"/>
    <s v="362"/>
  </r>
  <r>
    <n v="5"/>
    <n v="122"/>
    <x v="51"/>
    <x v="0"/>
    <n v="1"/>
    <n v="25076871.640000001"/>
    <n v="651795.6"/>
    <n v="-27211.23"/>
    <n v="0"/>
    <n v="0"/>
    <n v="0"/>
    <n v="25701456.010000002"/>
    <s v="Wyoming"/>
    <d v="2019-12-01T00:00:00"/>
    <x v="0"/>
    <x v="0"/>
    <s v="Regulated Electric (122)"/>
    <s v="Cheyenne Light Fuel &amp; Power Co"/>
    <x v="4"/>
    <s v="364"/>
  </r>
  <r>
    <n v="5"/>
    <n v="122"/>
    <x v="52"/>
    <x v="0"/>
    <n v="1"/>
    <n v="22821950.390000001"/>
    <n v="73644.33"/>
    <n v="-5689.36"/>
    <n v="0"/>
    <n v="0"/>
    <n v="0"/>
    <n v="22889905.359999999"/>
    <s v="Wyoming"/>
    <d v="2019-12-01T00:00:00"/>
    <x v="0"/>
    <x v="0"/>
    <s v="Regulated Electric (122)"/>
    <s v="Cheyenne Light Fuel &amp; Power Co"/>
    <x v="4"/>
    <s v="365"/>
  </r>
  <r>
    <n v="5"/>
    <n v="122"/>
    <x v="53"/>
    <x v="0"/>
    <n v="1"/>
    <n v="9162665.7699999996"/>
    <n v="36510.76"/>
    <n v="-1803.8600000000001"/>
    <n v="0"/>
    <n v="0"/>
    <n v="0"/>
    <n v="9197372.6699999999"/>
    <s v="Wyoming"/>
    <d v="2019-12-01T00:00:00"/>
    <x v="0"/>
    <x v="0"/>
    <s v="Regulated Electric (122)"/>
    <s v="Cheyenne Light Fuel &amp; Power Co"/>
    <x v="4"/>
    <s v="366"/>
  </r>
  <r>
    <n v="5"/>
    <n v="122"/>
    <x v="54"/>
    <x v="0"/>
    <n v="1"/>
    <n v="41391061.890000001"/>
    <n v="121466.28"/>
    <n v="243.18"/>
    <n v="0"/>
    <n v="0"/>
    <n v="-12935.7"/>
    <n v="41499835.649999999"/>
    <s v="Wyoming"/>
    <d v="2019-12-01T00:00:00"/>
    <x v="0"/>
    <x v="0"/>
    <s v="Regulated Electric (122)"/>
    <s v="Cheyenne Light Fuel &amp; Power Co"/>
    <x v="4"/>
    <s v="367"/>
  </r>
  <r>
    <n v="5"/>
    <n v="122"/>
    <x v="55"/>
    <x v="0"/>
    <n v="1"/>
    <n v="3461582.9"/>
    <n v="90331.36"/>
    <n v="-78848.460000000006"/>
    <n v="0"/>
    <n v="0"/>
    <n v="0"/>
    <n v="3473065.8"/>
    <s v="Wyoming"/>
    <d v="2019-12-01T00:00:00"/>
    <x v="0"/>
    <x v="0"/>
    <s v="Regulated Electric (122)"/>
    <s v="Cheyenne Light Fuel &amp; Power Co"/>
    <x v="4"/>
    <s v="368"/>
  </r>
  <r>
    <n v="5"/>
    <n v="122"/>
    <x v="56"/>
    <x v="0"/>
    <n v="1"/>
    <n v="7149306.3200000003"/>
    <n v="14417.61"/>
    <n v="0"/>
    <n v="0"/>
    <n v="0"/>
    <n v="0"/>
    <n v="7163723.9299999997"/>
    <s v="Wyoming"/>
    <d v="2019-12-01T00:00:00"/>
    <x v="0"/>
    <x v="0"/>
    <s v="Regulated Electric (122)"/>
    <s v="Cheyenne Light Fuel &amp; Power Co"/>
    <x v="4"/>
    <s v="368"/>
  </r>
  <r>
    <n v="5"/>
    <n v="122"/>
    <x v="57"/>
    <x v="0"/>
    <n v="1"/>
    <n v="15975816.199999999"/>
    <n v="86418.67"/>
    <n v="-30960.7"/>
    <n v="0"/>
    <n v="0"/>
    <n v="0"/>
    <n v="16031274.17"/>
    <s v="Wyoming"/>
    <d v="2019-12-01T00:00:00"/>
    <x v="0"/>
    <x v="0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19-12-01T00:00:00"/>
    <x v="0"/>
    <x v="0"/>
    <s v="Regulated Electric (122)"/>
    <s v="Cheyenne Light Fuel &amp; Power Co"/>
    <x v="4"/>
    <s v="369"/>
  </r>
  <r>
    <n v="5"/>
    <n v="122"/>
    <x v="59"/>
    <x v="0"/>
    <n v="1"/>
    <n v="15001857.949999999"/>
    <n v="1029220.35"/>
    <n v="0"/>
    <n v="0"/>
    <n v="0"/>
    <n v="0"/>
    <n v="16031078.300000001"/>
    <s v="Wyoming"/>
    <d v="2019-12-01T00:00:00"/>
    <x v="0"/>
    <x v="0"/>
    <s v="Regulated Electric (122)"/>
    <s v="Cheyenne Light Fuel &amp; Power Co"/>
    <x v="4"/>
    <s v="369"/>
  </r>
  <r>
    <n v="5"/>
    <n v="122"/>
    <x v="60"/>
    <x v="0"/>
    <n v="1"/>
    <n v="830095.12"/>
    <n v="0"/>
    <n v="0"/>
    <n v="0"/>
    <n v="0"/>
    <n v="0"/>
    <n v="830095.12"/>
    <s v="Wyoming"/>
    <d v="2019-12-01T00:00:00"/>
    <x v="0"/>
    <x v="0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70"/>
  </r>
  <r>
    <n v="5"/>
    <n v="122"/>
    <x v="62"/>
    <x v="0"/>
    <n v="1"/>
    <n v="6004315.5800000001"/>
    <n v="0"/>
    <n v="0"/>
    <n v="0"/>
    <n v="0"/>
    <n v="0"/>
    <n v="6004315.5800000001"/>
    <s v="Wyoming"/>
    <d v="2019-12-01T00:00:00"/>
    <x v="0"/>
    <x v="0"/>
    <s v="Regulated Electric (122)"/>
    <s v="Cheyenne Light Fuel &amp; Power Co"/>
    <x v="4"/>
    <s v="370"/>
  </r>
  <r>
    <n v="5"/>
    <n v="122"/>
    <x v="63"/>
    <x v="0"/>
    <n v="1"/>
    <n v="1878091.75"/>
    <n v="2584.54"/>
    <n v="-407.5"/>
    <n v="0"/>
    <n v="0"/>
    <n v="0"/>
    <n v="1880268.79"/>
    <s v="Wyoming"/>
    <d v="2019-12-01T00:00:00"/>
    <x v="0"/>
    <x v="0"/>
    <s v="Regulated Electric (122)"/>
    <s v="Cheyenne Light Fuel &amp; Power Co"/>
    <x v="4"/>
    <s v="371"/>
  </r>
  <r>
    <n v="5"/>
    <n v="122"/>
    <x v="64"/>
    <x v="0"/>
    <n v="1"/>
    <n v="7228721.1399999997"/>
    <n v="24584.77"/>
    <n v="0"/>
    <n v="0"/>
    <n v="0"/>
    <n v="0"/>
    <n v="7253305.9100000001"/>
    <s v="Wyoming"/>
    <d v="2019-12-01T00:00:00"/>
    <x v="0"/>
    <x v="0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19-12-01T00:00:00"/>
    <x v="0"/>
    <x v="0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19-12-01T00:00:00"/>
    <x v="0"/>
    <x v="0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19-12-01T00:00:00"/>
    <x v="0"/>
    <x v="0"/>
    <s v="Regulated Electric (122)"/>
    <s v="Cheyenne Light Fuel &amp; Power Co"/>
    <x v="0"/>
    <s v="391"/>
  </r>
  <r>
    <n v="5"/>
    <n v="122"/>
    <x v="66"/>
    <x v="0"/>
    <n v="1"/>
    <n v="21013"/>
    <n v="0"/>
    <n v="0"/>
    <n v="0"/>
    <n v="0"/>
    <n v="0"/>
    <n v="21013"/>
    <s v="Wyoming"/>
    <d v="2019-12-01T00:00:00"/>
    <x v="0"/>
    <x v="0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19-12-01T00:00:00"/>
    <x v="0"/>
    <x v="0"/>
    <s v="Regulated Electric (122)"/>
    <s v="Cheyenne Light Fuel &amp; Power Co"/>
    <x v="0"/>
    <s v="392"/>
  </r>
  <r>
    <n v="5"/>
    <n v="122"/>
    <x v="68"/>
    <x v="0"/>
    <n v="1"/>
    <n v="708137.87"/>
    <n v="0"/>
    <n v="-19650.52"/>
    <n v="0"/>
    <n v="0"/>
    <n v="0"/>
    <n v="688487.35"/>
    <s v="Wyoming"/>
    <d v="2019-12-01T00:00:00"/>
    <x v="0"/>
    <x v="0"/>
    <s v="Regulated Electric (122)"/>
    <s v="Cheyenne Light Fuel &amp; Power Co"/>
    <x v="0"/>
    <s v="392"/>
  </r>
  <r>
    <n v="5"/>
    <n v="122"/>
    <x v="69"/>
    <x v="0"/>
    <n v="1"/>
    <n v="29249.56"/>
    <n v="0"/>
    <n v="-13354.87"/>
    <n v="0"/>
    <n v="0"/>
    <n v="0"/>
    <n v="15894.69"/>
    <s v="Wyoming"/>
    <d v="2019-12-01T00:00:00"/>
    <x v="0"/>
    <x v="0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19-12-01T00:00:00"/>
    <x v="0"/>
    <x v="0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19-12-01T00:00:00"/>
    <x v="0"/>
    <x v="0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19-12-01T00:00:00"/>
    <x v="0"/>
    <x v="0"/>
    <s v="Regulated Electric (122)"/>
    <s v="Cheyenne Light Fuel &amp; Power Co"/>
    <x v="0"/>
    <s v="393"/>
  </r>
  <r>
    <n v="5"/>
    <n v="122"/>
    <x v="73"/>
    <x v="0"/>
    <n v="1"/>
    <n v="794953.6"/>
    <n v="0"/>
    <n v="0"/>
    <n v="0"/>
    <n v="0"/>
    <n v="0"/>
    <n v="794953.6"/>
    <s v="Wyoming"/>
    <d v="2019-12-01T00:00:00"/>
    <x v="0"/>
    <x v="0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19-12-01T00:00:00"/>
    <x v="0"/>
    <x v="0"/>
    <s v="Regulated Electric (122)"/>
    <s v="Cheyenne Light Fuel &amp; Power Co"/>
    <x v="0"/>
    <s v="394"/>
  </r>
  <r>
    <n v="5"/>
    <n v="122"/>
    <x v="75"/>
    <x v="0"/>
    <n v="1"/>
    <n v="125186.29000000001"/>
    <n v="0"/>
    <n v="0"/>
    <n v="0"/>
    <n v="0"/>
    <n v="0"/>
    <n v="125186.29000000001"/>
    <s v="Wyoming"/>
    <d v="2019-12-01T00:00:00"/>
    <x v="0"/>
    <x v="0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19-12-01T00:00:00"/>
    <x v="0"/>
    <x v="0"/>
    <s v="Regulated Electric (122)"/>
    <s v="Cheyenne Light Fuel &amp; Power Co"/>
    <x v="0"/>
    <s v="396"/>
  </r>
  <r>
    <n v="5"/>
    <n v="122"/>
    <x v="77"/>
    <x v="0"/>
    <n v="1"/>
    <n v="343976.2"/>
    <n v="0"/>
    <n v="0"/>
    <n v="0"/>
    <n v="0"/>
    <n v="0"/>
    <n v="343976.2"/>
    <s v="Wyoming"/>
    <d v="2019-12-01T00:00:00"/>
    <x v="0"/>
    <x v="0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19-12-01T00:00:00"/>
    <x v="0"/>
    <x v="0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19-12-01T00:00:00"/>
    <x v="0"/>
    <x v="0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02"/>
  </r>
  <r>
    <n v="5"/>
    <n v="999"/>
    <x v="5"/>
    <x v="1"/>
    <n v="1"/>
    <n v="89888.42"/>
    <n v="8143.85"/>
    <n v="0"/>
    <n v="505802.05"/>
    <n v="0"/>
    <n v="0"/>
    <n v="603834.32000000007"/>
    <s v="Wyoming"/>
    <d v="2019-12-01T00:00:00"/>
    <x v="0"/>
    <x v="0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0"/>
  </r>
  <r>
    <n v="5"/>
    <n v="999"/>
    <x v="132"/>
    <x v="1"/>
    <n v="1"/>
    <n v="505802.05"/>
    <n v="0"/>
    <n v="0"/>
    <n v="0"/>
    <n v="-505802.05"/>
    <n v="0"/>
    <n v="0"/>
    <s v="Wyoming"/>
    <d v="2019-12-01T00:00:00"/>
    <x v="0"/>
    <x v="0"/>
    <s v="NonSpecific Product (999)"/>
    <s v="Cheyenne Light Fuel &amp; Power Co"/>
    <x v="1"/>
    <s v="390"/>
  </r>
  <r>
    <n v="5"/>
    <n v="999"/>
    <x v="7"/>
    <x v="1"/>
    <n v="1"/>
    <n v="58451.75"/>
    <n v="0"/>
    <n v="0"/>
    <n v="0"/>
    <n v="0"/>
    <n v="0"/>
    <n v="58451.75"/>
    <s v="Wyoming"/>
    <d v="2019-12-01T00:00:00"/>
    <x v="0"/>
    <x v="0"/>
    <s v="NonSpecific Product (999)"/>
    <s v="Cheyenne Light Fuel &amp; Power Co"/>
    <x v="1"/>
    <s v="391"/>
  </r>
  <r>
    <n v="5"/>
    <n v="999"/>
    <x v="8"/>
    <x v="1"/>
    <n v="1"/>
    <n v="0"/>
    <n v="162716.03"/>
    <n v="0"/>
    <n v="0"/>
    <n v="0"/>
    <n v="0"/>
    <n v="162716.03"/>
    <s v="Wyoming"/>
    <d v="2019-12-01T00:00:00"/>
    <x v="0"/>
    <x v="0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1"/>
  </r>
  <r>
    <n v="5"/>
    <n v="999"/>
    <x v="11"/>
    <x v="1"/>
    <n v="1"/>
    <n v="80555.14"/>
    <n v="10249.65"/>
    <n v="0"/>
    <n v="0"/>
    <n v="0"/>
    <n v="0"/>
    <n v="90804.790000000008"/>
    <s v="Wyoming"/>
    <d v="2019-12-01T00:00:00"/>
    <x v="0"/>
    <x v="0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19-12-01T00:00:00"/>
    <x v="0"/>
    <x v="0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6"/>
  </r>
  <r>
    <n v="5"/>
    <n v="999"/>
    <x v="20"/>
    <x v="1"/>
    <n v="1"/>
    <n v="0"/>
    <n v="131615.04000000001"/>
    <n v="0"/>
    <n v="0"/>
    <n v="0"/>
    <n v="0"/>
    <n v="131615.04000000001"/>
    <s v="Wyoming"/>
    <d v="2019-12-01T00:00:00"/>
    <x v="0"/>
    <x v="0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19-12-01T00:00:00"/>
    <x v="0"/>
    <x v="0"/>
    <s v="NonSpecific Product (999)"/>
    <s v="Cheyenne Light Fuel &amp; Power Co"/>
    <x v="1"/>
    <s v="398"/>
  </r>
  <r>
    <n v="5"/>
    <n v="122"/>
    <x v="23"/>
    <x v="1"/>
    <n v="1"/>
    <n v="147272.11000000002"/>
    <n v="63165.07"/>
    <n v="0"/>
    <n v="0"/>
    <n v="0"/>
    <n v="0"/>
    <n v="210437.18"/>
    <s v="Wyoming"/>
    <d v="2019-12-01T00:00:00"/>
    <x v="0"/>
    <x v="0"/>
    <s v="Regulated Electric (122)"/>
    <s v="Cheyenne Light Fuel &amp; Power Co"/>
    <x v="2"/>
    <s v="311"/>
  </r>
  <r>
    <n v="5"/>
    <n v="122"/>
    <x v="24"/>
    <x v="1"/>
    <n v="1"/>
    <n v="734454.22"/>
    <n v="-160446.70000000001"/>
    <n v="0"/>
    <n v="0"/>
    <n v="0"/>
    <n v="0"/>
    <n v="574007.52"/>
    <s v="Wyoming"/>
    <d v="2019-12-01T00:00:00"/>
    <x v="0"/>
    <x v="0"/>
    <s v="Regulated Electric (122)"/>
    <s v="Cheyenne Light Fuel &amp; Power Co"/>
    <x v="2"/>
    <s v="312"/>
  </r>
  <r>
    <n v="5"/>
    <n v="122"/>
    <x v="25"/>
    <x v="1"/>
    <n v="1"/>
    <n v="883981.23"/>
    <n v="142567.55000000002"/>
    <n v="0"/>
    <n v="0"/>
    <n v="0"/>
    <n v="0"/>
    <n v="1026548.78"/>
    <s v="Wyoming"/>
    <d v="2019-12-01T00:00:00"/>
    <x v="0"/>
    <x v="0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0"/>
  </r>
  <r>
    <n v="5"/>
    <n v="122"/>
    <x v="29"/>
    <x v="1"/>
    <n v="1"/>
    <n v="39810"/>
    <n v="122864.47"/>
    <n v="0"/>
    <n v="0"/>
    <n v="0"/>
    <n v="0"/>
    <n v="162674.47"/>
    <s v="Wyoming"/>
    <d v="2019-12-01T00:00:00"/>
    <x v="0"/>
    <x v="0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1"/>
  </r>
  <r>
    <n v="5"/>
    <n v="122"/>
    <x v="31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2"/>
    <s v="342"/>
  </r>
  <r>
    <n v="5"/>
    <n v="122"/>
    <x v="32"/>
    <x v="1"/>
    <n v="1"/>
    <n v="378509.25"/>
    <n v="2275657.2400000002"/>
    <n v="0"/>
    <n v="0"/>
    <n v="0"/>
    <n v="0"/>
    <n v="2654166.4900000002"/>
    <s v="Wyoming"/>
    <d v="2019-12-01T00:00:00"/>
    <x v="0"/>
    <x v="0"/>
    <s v="Regulated Electric (122)"/>
    <s v="Cheyenne Light Fuel &amp; Power Co"/>
    <x v="2"/>
    <s v="344"/>
  </r>
  <r>
    <n v="5"/>
    <n v="122"/>
    <x v="33"/>
    <x v="1"/>
    <n v="1"/>
    <n v="353784.37"/>
    <n v="-12017.15"/>
    <n v="0"/>
    <n v="0"/>
    <n v="0"/>
    <n v="0"/>
    <n v="341767.22000000003"/>
    <s v="Wyoming"/>
    <d v="2019-12-01T00:00:00"/>
    <x v="0"/>
    <x v="0"/>
    <s v="Regulated Electric (122)"/>
    <s v="Cheyenne Light Fuel &amp; Power Co"/>
    <x v="2"/>
    <s v="345"/>
  </r>
  <r>
    <n v="5"/>
    <n v="122"/>
    <x v="34"/>
    <x v="1"/>
    <n v="1"/>
    <n v="54284.39"/>
    <n v="471.51"/>
    <n v="0"/>
    <n v="0"/>
    <n v="0"/>
    <n v="0"/>
    <n v="54755.9"/>
    <s v="Wyoming"/>
    <d v="2019-12-01T00:00:00"/>
    <x v="0"/>
    <x v="0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19-12-01T00:00:00"/>
    <x v="0"/>
    <x v="0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2"/>
  </r>
  <r>
    <n v="5"/>
    <n v="122"/>
    <x v="40"/>
    <x v="1"/>
    <n v="1"/>
    <n v="52759.39"/>
    <n v="0"/>
    <n v="0"/>
    <n v="0"/>
    <n v="0"/>
    <n v="0"/>
    <n v="52759.39"/>
    <s v="Wyoming"/>
    <d v="2019-12-01T00:00:00"/>
    <x v="0"/>
    <x v="0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3"/>
  </r>
  <r>
    <n v="5"/>
    <n v="122"/>
    <x v="42"/>
    <x v="1"/>
    <n v="1"/>
    <n v="669817.57999999996"/>
    <n v="22514.5"/>
    <n v="0"/>
    <n v="0"/>
    <n v="0"/>
    <n v="0"/>
    <n v="692332.08"/>
    <s v="Wyoming"/>
    <d v="2019-12-01T00:00:00"/>
    <x v="0"/>
    <x v="0"/>
    <s v="Regulated Electric (122)"/>
    <s v="Cheyenne Light Fuel &amp; Power Co"/>
    <x v="3"/>
    <s v="355"/>
  </r>
  <r>
    <n v="5"/>
    <n v="122"/>
    <x v="43"/>
    <x v="1"/>
    <n v="1"/>
    <n v="881124.64"/>
    <n v="22514.52"/>
    <n v="0"/>
    <n v="0"/>
    <n v="0"/>
    <n v="0"/>
    <n v="903639.16"/>
    <s v="Wyoming"/>
    <d v="2019-12-01T00:00:00"/>
    <x v="0"/>
    <x v="0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61"/>
  </r>
  <r>
    <n v="5"/>
    <n v="122"/>
    <x v="50"/>
    <x v="1"/>
    <n v="1"/>
    <n v="1798126.99"/>
    <n v="-3.5700000000000003"/>
    <n v="0"/>
    <n v="0"/>
    <n v="0"/>
    <n v="0"/>
    <n v="1798123.42"/>
    <s v="Wyoming"/>
    <d v="2019-12-01T00:00:00"/>
    <x v="0"/>
    <x v="0"/>
    <s v="Regulated Electric (122)"/>
    <s v="Cheyenne Light Fuel &amp; Power Co"/>
    <x v="4"/>
    <s v="362"/>
  </r>
  <r>
    <n v="5"/>
    <n v="122"/>
    <x v="51"/>
    <x v="1"/>
    <n v="1"/>
    <n v="2528651.4900000002"/>
    <n v="-341222.12"/>
    <n v="0"/>
    <n v="0"/>
    <n v="0"/>
    <n v="0"/>
    <n v="2187429.37"/>
    <s v="Wyoming"/>
    <d v="2019-12-01T00:00:00"/>
    <x v="0"/>
    <x v="0"/>
    <s v="Regulated Electric (122)"/>
    <s v="Cheyenne Light Fuel &amp; Power Co"/>
    <x v="4"/>
    <s v="364"/>
  </r>
  <r>
    <n v="5"/>
    <n v="122"/>
    <x v="52"/>
    <x v="1"/>
    <n v="1"/>
    <n v="829938.92"/>
    <n v="-4773.2"/>
    <n v="0"/>
    <n v="0"/>
    <n v="0"/>
    <n v="0"/>
    <n v="825165.72"/>
    <s v="Wyoming"/>
    <d v="2019-12-01T00:00:00"/>
    <x v="0"/>
    <x v="0"/>
    <s v="Regulated Electric (122)"/>
    <s v="Cheyenne Light Fuel &amp; Power Co"/>
    <x v="4"/>
    <s v="365"/>
  </r>
  <r>
    <n v="5"/>
    <n v="122"/>
    <x v="53"/>
    <x v="1"/>
    <n v="1"/>
    <n v="617768.46"/>
    <n v="-82739.31"/>
    <n v="0"/>
    <n v="0"/>
    <n v="0"/>
    <n v="0"/>
    <n v="535029.15"/>
    <s v="Wyoming"/>
    <d v="2019-12-01T00:00:00"/>
    <x v="0"/>
    <x v="0"/>
    <s v="Regulated Electric (122)"/>
    <s v="Cheyenne Light Fuel &amp; Power Co"/>
    <x v="4"/>
    <s v="366"/>
  </r>
  <r>
    <n v="5"/>
    <n v="122"/>
    <x v="54"/>
    <x v="1"/>
    <n v="1"/>
    <n v="5201661.9800000004"/>
    <n v="742868.32000000007"/>
    <n v="0"/>
    <n v="0"/>
    <n v="0"/>
    <n v="0"/>
    <n v="5944530.2999999998"/>
    <s v="Wyoming"/>
    <d v="2019-12-01T00:00:00"/>
    <x v="0"/>
    <x v="0"/>
    <s v="Regulated Electric (122)"/>
    <s v="Cheyenne Light Fuel &amp; Power Co"/>
    <x v="4"/>
    <s v="367"/>
  </r>
  <r>
    <n v="5"/>
    <n v="122"/>
    <x v="55"/>
    <x v="1"/>
    <n v="1"/>
    <n v="545944.69999999995"/>
    <n v="-241367.94"/>
    <n v="0"/>
    <n v="0"/>
    <n v="0"/>
    <n v="0"/>
    <n v="304576.76"/>
    <s v="Wyoming"/>
    <d v="2019-12-01T00:00:00"/>
    <x v="0"/>
    <x v="0"/>
    <s v="Regulated Electric (122)"/>
    <s v="Cheyenne Light Fuel &amp; Power Co"/>
    <x v="4"/>
    <s v="368"/>
  </r>
  <r>
    <n v="5"/>
    <n v="122"/>
    <x v="56"/>
    <x v="1"/>
    <n v="1"/>
    <n v="560916.81000000006"/>
    <n v="-390881.59"/>
    <n v="0"/>
    <n v="0"/>
    <n v="0"/>
    <n v="0"/>
    <n v="170035.22"/>
    <s v="Wyoming"/>
    <d v="2019-12-01T00:00:00"/>
    <x v="0"/>
    <x v="0"/>
    <s v="Regulated Electric (122)"/>
    <s v="Cheyenne Light Fuel &amp; Power Co"/>
    <x v="4"/>
    <s v="368"/>
  </r>
  <r>
    <n v="5"/>
    <n v="122"/>
    <x v="57"/>
    <x v="1"/>
    <n v="1"/>
    <n v="1049805.51"/>
    <n v="-336981.67"/>
    <n v="0"/>
    <n v="0"/>
    <n v="0"/>
    <n v="0"/>
    <n v="712823.84"/>
    <s v="Wyoming"/>
    <d v="2019-12-01T00:00:00"/>
    <x v="0"/>
    <x v="0"/>
    <s v="Regulated Electric (122)"/>
    <s v="Cheyenne Light Fuel &amp; Power Co"/>
    <x v="4"/>
    <s v="368"/>
  </r>
  <r>
    <n v="5"/>
    <n v="122"/>
    <x v="58"/>
    <x v="1"/>
    <n v="1"/>
    <n v="614122.67000000004"/>
    <n v="-120.85000000000001"/>
    <n v="0"/>
    <n v="0"/>
    <n v="0"/>
    <n v="0"/>
    <n v="614001.82000000007"/>
    <s v="Wyoming"/>
    <d v="2019-12-01T00:00:00"/>
    <x v="0"/>
    <x v="0"/>
    <s v="Regulated Electric (122)"/>
    <s v="Cheyenne Light Fuel &amp; Power Co"/>
    <x v="4"/>
    <s v="369"/>
  </r>
  <r>
    <n v="5"/>
    <n v="122"/>
    <x v="59"/>
    <x v="1"/>
    <n v="1"/>
    <n v="782010.07000000007"/>
    <n v="-199745.44"/>
    <n v="0"/>
    <n v="0"/>
    <n v="0"/>
    <n v="0"/>
    <n v="582264.63"/>
    <s v="Wyoming"/>
    <d v="2019-12-01T00:00:00"/>
    <x v="0"/>
    <x v="0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4"/>
    <s v="370"/>
  </r>
  <r>
    <n v="5"/>
    <n v="122"/>
    <x v="62"/>
    <x v="1"/>
    <n v="1"/>
    <n v="32832.520000000004"/>
    <n v="3463.59"/>
    <n v="0"/>
    <n v="0"/>
    <n v="0"/>
    <n v="0"/>
    <n v="36296.11"/>
    <s v="Wyoming"/>
    <d v="2019-12-01T00:00:00"/>
    <x v="0"/>
    <x v="0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19-12-01T00:00:00"/>
    <x v="0"/>
    <x v="0"/>
    <s v="Regulated Electric (122)"/>
    <s v="Cheyenne Light Fuel &amp; Power Co"/>
    <x v="4"/>
    <s v="371"/>
  </r>
  <r>
    <n v="5"/>
    <n v="122"/>
    <x v="64"/>
    <x v="1"/>
    <n v="1"/>
    <n v="22703.43"/>
    <n v="73299.520000000004"/>
    <n v="0"/>
    <n v="0"/>
    <n v="0"/>
    <n v="0"/>
    <n v="96002.95"/>
    <s v="Wyoming"/>
    <d v="2019-12-01T00:00:00"/>
    <x v="0"/>
    <x v="0"/>
    <s v="Regulated Electric (122)"/>
    <s v="Cheyenne Light Fuel &amp; Power Co"/>
    <x v="4"/>
    <s v="373"/>
  </r>
  <r>
    <n v="5"/>
    <n v="122"/>
    <x v="137"/>
    <x v="1"/>
    <n v="1"/>
    <n v="27012.16"/>
    <n v="0"/>
    <n v="0"/>
    <n v="0"/>
    <n v="0"/>
    <n v="0"/>
    <n v="27012.16"/>
    <s v="Wyoming"/>
    <d v="2019-12-01T00:00:00"/>
    <x v="0"/>
    <x v="0"/>
    <s v="Regulated Electric (122)"/>
    <s v="Cheyenne Light Fuel &amp; Power Co"/>
    <x v="0"/>
    <s v="390"/>
  </r>
  <r>
    <n v="5"/>
    <n v="122"/>
    <x v="65"/>
    <x v="1"/>
    <n v="1"/>
    <n v="15376.65"/>
    <n v="296.10000000000002"/>
    <n v="0"/>
    <n v="0"/>
    <n v="0"/>
    <n v="0"/>
    <n v="15672.75"/>
    <s v="Wyoming"/>
    <d v="2019-12-01T00:00:00"/>
    <x v="0"/>
    <x v="0"/>
    <s v="Regulated Electric (122)"/>
    <s v="Cheyenne Light Fuel &amp; Power Co"/>
    <x v="0"/>
    <s v="391"/>
  </r>
  <r>
    <n v="5"/>
    <n v="122"/>
    <x v="0"/>
    <x v="1"/>
    <n v="1"/>
    <n v="39178.75"/>
    <n v="-79.67"/>
    <n v="0"/>
    <n v="0"/>
    <n v="0"/>
    <n v="0"/>
    <n v="39099.08"/>
    <s v="Wyoming"/>
    <d v="2019-12-01T00:00:00"/>
    <x v="0"/>
    <x v="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1"/>
  </r>
  <r>
    <n v="5"/>
    <n v="122"/>
    <x v="66"/>
    <x v="1"/>
    <n v="1"/>
    <n v="353758.55"/>
    <n v="599.99"/>
    <n v="0"/>
    <n v="0"/>
    <n v="0"/>
    <n v="0"/>
    <n v="354358.54"/>
    <s v="Wyoming"/>
    <d v="2019-12-01T00:00:00"/>
    <x v="0"/>
    <x v="0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19-12-01T00:00:00"/>
    <x v="0"/>
    <x v="0"/>
    <s v="Regulated Electric (122)"/>
    <s v="Cheyenne Light Fuel &amp; Power Co"/>
    <x v="0"/>
    <s v="392"/>
  </r>
  <r>
    <n v="5"/>
    <n v="122"/>
    <x v="68"/>
    <x v="1"/>
    <n v="1"/>
    <n v="543092.21"/>
    <n v="15"/>
    <n v="0"/>
    <n v="0"/>
    <n v="0"/>
    <n v="0"/>
    <n v="543107.21"/>
    <s v="Wyoming"/>
    <d v="2019-12-01T00:00:00"/>
    <x v="0"/>
    <x v="0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2"/>
  </r>
  <r>
    <n v="5"/>
    <n v="122"/>
    <x v="70"/>
    <x v="1"/>
    <n v="1"/>
    <n v="1445493.98"/>
    <n v="212004.35"/>
    <n v="0"/>
    <n v="0"/>
    <n v="0"/>
    <n v="0"/>
    <n v="1657498.33"/>
    <s v="Wyoming"/>
    <d v="2019-12-01T00:00:00"/>
    <x v="0"/>
    <x v="0"/>
    <s v="Regulated Electric (122)"/>
    <s v="Cheyenne Light Fuel &amp; Power Co"/>
    <x v="0"/>
    <s v="392"/>
  </r>
  <r>
    <n v="5"/>
    <n v="122"/>
    <x v="71"/>
    <x v="1"/>
    <n v="1"/>
    <n v="105657.18000000001"/>
    <n v="0"/>
    <n v="0"/>
    <n v="0"/>
    <n v="0"/>
    <n v="0"/>
    <n v="105657.18000000001"/>
    <s v="Wyoming"/>
    <d v="2019-12-01T00:00:00"/>
    <x v="0"/>
    <x v="0"/>
    <s v="Regulated Electric (122)"/>
    <s v="Cheyenne Light Fuel &amp; Power Co"/>
    <x v="0"/>
    <s v="392"/>
  </r>
  <r>
    <n v="5"/>
    <n v="122"/>
    <x v="73"/>
    <x v="1"/>
    <n v="1"/>
    <n v="60093.82"/>
    <n v="0"/>
    <n v="0"/>
    <n v="0"/>
    <n v="0"/>
    <n v="0"/>
    <n v="60093.82"/>
    <s v="Wyoming"/>
    <d v="2019-12-01T00:00:00"/>
    <x v="0"/>
    <x v="0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19-12-01T00:00:00"/>
    <x v="0"/>
    <x v="0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19-12-01T00:00:00"/>
    <x v="0"/>
    <x v="0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19-12-01T00:00:00"/>
    <x v="0"/>
    <x v="0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1-01T00:00:00"/>
    <x v="1"/>
    <x v="1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1-01T00:00:00"/>
    <x v="1"/>
    <x v="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1-01T00:00:00"/>
    <x v="1"/>
    <x v="1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20-01-01T00:00:00"/>
    <x v="1"/>
    <x v="1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1-01T00:00:00"/>
    <x v="1"/>
    <x v="1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1-01T00:00:00"/>
    <x v="1"/>
    <x v="1"/>
    <s v="NonSpecific Product (999)"/>
    <s v="Cheyenne Light Fuel &amp; Power Co"/>
    <x v="1"/>
    <s v="389"/>
  </r>
  <r>
    <n v="5"/>
    <n v="999"/>
    <x v="5"/>
    <x v="0"/>
    <n v="1"/>
    <n v="4740245.82"/>
    <n v="0"/>
    <n v="0"/>
    <n v="0"/>
    <n v="0"/>
    <n v="0"/>
    <n v="4740245.82"/>
    <s v="Wyoming"/>
    <d v="2020-01-01T00:00:00"/>
    <x v="1"/>
    <x v="1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1-01T00:00:00"/>
    <x v="1"/>
    <x v="1"/>
    <s v="NonSpecific Product (999)"/>
    <s v="Cheyenne Light Fuel &amp; Power Co"/>
    <x v="1"/>
    <s v="390"/>
  </r>
  <r>
    <n v="5"/>
    <n v="999"/>
    <x v="7"/>
    <x v="0"/>
    <n v="1"/>
    <n v="384192.64"/>
    <n v="0"/>
    <n v="0"/>
    <n v="0"/>
    <n v="0"/>
    <n v="0"/>
    <n v="384192.64"/>
    <s v="Wyoming"/>
    <d v="2020-01-01T00:00:00"/>
    <x v="1"/>
    <x v="1"/>
    <s v="NonSpecific Product (999)"/>
    <s v="Cheyenne Light Fuel &amp; Power Co"/>
    <x v="1"/>
    <s v="391"/>
  </r>
  <r>
    <n v="5"/>
    <n v="999"/>
    <x v="8"/>
    <x v="0"/>
    <n v="1"/>
    <n v="77850.210000000006"/>
    <n v="0"/>
    <n v="0"/>
    <n v="0"/>
    <n v="0"/>
    <n v="0"/>
    <n v="77850.210000000006"/>
    <s v="Wyoming"/>
    <d v="2020-01-01T00:00:00"/>
    <x v="1"/>
    <x v="1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1-01T00:00:00"/>
    <x v="1"/>
    <x v="1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1-01T00:00:00"/>
    <x v="1"/>
    <x v="1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1-01T00:00:00"/>
    <x v="1"/>
    <x v="1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1-01T00:00:00"/>
    <x v="1"/>
    <x v="1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1-01T00:00:00"/>
    <x v="1"/>
    <x v="1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6"/>
  </r>
  <r>
    <n v="5"/>
    <n v="999"/>
    <x v="20"/>
    <x v="0"/>
    <n v="1"/>
    <n v="289601.06"/>
    <n v="0"/>
    <n v="-9828.44"/>
    <n v="0"/>
    <n v="0"/>
    <n v="0"/>
    <n v="279772.62"/>
    <s v="Wyoming"/>
    <d v="2020-01-01T00:00:00"/>
    <x v="1"/>
    <x v="1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1-01T00:00:00"/>
    <x v="1"/>
    <x v="1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1-01T00:00:00"/>
    <x v="1"/>
    <x v="1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1-01T00:00:00"/>
    <x v="1"/>
    <x v="1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1-01T00:00:00"/>
    <x v="1"/>
    <x v="1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20-01-01T00:00:00"/>
    <x v="1"/>
    <x v="1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1-01T00:00:00"/>
    <x v="1"/>
    <x v="1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1-01T00:00:00"/>
    <x v="1"/>
    <x v="1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1-01T00:00:00"/>
    <x v="1"/>
    <x v="1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1-01T00:00:00"/>
    <x v="1"/>
    <x v="1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1-01T00:00:00"/>
    <x v="1"/>
    <x v="1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1-01T00:00:00"/>
    <x v="1"/>
    <x v="1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1-01T00:00:00"/>
    <x v="1"/>
    <x v="1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1-01T00:00:00"/>
    <x v="1"/>
    <x v="1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1-01T00:00:00"/>
    <x v="1"/>
    <x v="1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1-01T00:00:00"/>
    <x v="1"/>
    <x v="1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1-01T00:00:00"/>
    <x v="1"/>
    <x v="1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1-01T00:00:00"/>
    <x v="1"/>
    <x v="1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1-01T00:00:00"/>
    <x v="1"/>
    <x v="1"/>
    <s v="Regulated Electric (122)"/>
    <s v="Cheyenne Light Fuel &amp; Power Co"/>
    <x v="3"/>
    <s v="352"/>
  </r>
  <r>
    <n v="5"/>
    <n v="122"/>
    <x v="40"/>
    <x v="0"/>
    <n v="1"/>
    <n v="28313989.32"/>
    <n v="0"/>
    <n v="0"/>
    <n v="0"/>
    <n v="0"/>
    <n v="0"/>
    <n v="28313989.32"/>
    <s v="Wyoming"/>
    <d v="2020-01-01T00:00:00"/>
    <x v="1"/>
    <x v="1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1-01T00:00:00"/>
    <x v="1"/>
    <x v="1"/>
    <s v="Regulated Electric (122)"/>
    <s v="Cheyenne Light Fuel &amp; Power Co"/>
    <x v="3"/>
    <s v="354"/>
  </r>
  <r>
    <n v="5"/>
    <n v="122"/>
    <x v="42"/>
    <x v="0"/>
    <n v="1"/>
    <n v="8595082.9000000004"/>
    <n v="0"/>
    <n v="0"/>
    <n v="0"/>
    <n v="0"/>
    <n v="0"/>
    <n v="8595082.9000000004"/>
    <s v="Wyoming"/>
    <d v="2020-01-01T00:00:00"/>
    <x v="1"/>
    <x v="1"/>
    <s v="Regulated Electric (122)"/>
    <s v="Cheyenne Light Fuel &amp; Power Co"/>
    <x v="3"/>
    <s v="355"/>
  </r>
  <r>
    <n v="5"/>
    <n v="122"/>
    <x v="43"/>
    <x v="0"/>
    <n v="1"/>
    <n v="4684590.16"/>
    <n v="0"/>
    <n v="0"/>
    <n v="0"/>
    <n v="0"/>
    <n v="0"/>
    <n v="4684590.16"/>
    <s v="Wyoming"/>
    <d v="2020-01-01T00:00:00"/>
    <x v="1"/>
    <x v="1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1-01T00:00:00"/>
    <x v="1"/>
    <x v="1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1-01T00:00:00"/>
    <x v="1"/>
    <x v="1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1-01T00:00:00"/>
    <x v="1"/>
    <x v="1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1-01T00:00:00"/>
    <x v="1"/>
    <x v="1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1-01T00:00:00"/>
    <x v="1"/>
    <x v="1"/>
    <s v="Regulated Electric (122)"/>
    <s v="Cheyenne Light Fuel &amp; Power Co"/>
    <x v="4"/>
    <s v="361"/>
  </r>
  <r>
    <n v="5"/>
    <n v="122"/>
    <x v="50"/>
    <x v="0"/>
    <n v="1"/>
    <n v="29072363.780000001"/>
    <n v="0"/>
    <n v="0"/>
    <n v="0"/>
    <n v="0"/>
    <n v="0"/>
    <n v="29072363.780000001"/>
    <s v="Wyoming"/>
    <d v="2020-01-01T00:00:00"/>
    <x v="1"/>
    <x v="1"/>
    <s v="Regulated Electric (122)"/>
    <s v="Cheyenne Light Fuel &amp; Power Co"/>
    <x v="4"/>
    <s v="362"/>
  </r>
  <r>
    <n v="5"/>
    <n v="122"/>
    <x v="51"/>
    <x v="0"/>
    <n v="1"/>
    <n v="25701456.010000002"/>
    <n v="0"/>
    <n v="0"/>
    <n v="0"/>
    <n v="0"/>
    <n v="0"/>
    <n v="25701456.010000002"/>
    <s v="Wyoming"/>
    <d v="2020-01-01T00:00:00"/>
    <x v="1"/>
    <x v="1"/>
    <s v="Regulated Electric (122)"/>
    <s v="Cheyenne Light Fuel &amp; Power Co"/>
    <x v="4"/>
    <s v="364"/>
  </r>
  <r>
    <n v="5"/>
    <n v="122"/>
    <x v="52"/>
    <x v="0"/>
    <n v="1"/>
    <n v="22889905.359999999"/>
    <n v="0"/>
    <n v="0"/>
    <n v="0"/>
    <n v="0"/>
    <n v="0"/>
    <n v="22889905.359999999"/>
    <s v="Wyoming"/>
    <d v="2020-01-01T00:00:00"/>
    <x v="1"/>
    <x v="1"/>
    <s v="Regulated Electric (122)"/>
    <s v="Cheyenne Light Fuel &amp; Power Co"/>
    <x v="4"/>
    <s v="365"/>
  </r>
  <r>
    <n v="5"/>
    <n v="122"/>
    <x v="53"/>
    <x v="0"/>
    <n v="1"/>
    <n v="9197372.6699999999"/>
    <n v="0"/>
    <n v="0"/>
    <n v="0"/>
    <n v="0"/>
    <n v="0"/>
    <n v="9197372.6699999999"/>
    <s v="Wyoming"/>
    <d v="2020-01-01T00:00:00"/>
    <x v="1"/>
    <x v="1"/>
    <s v="Regulated Electric (122)"/>
    <s v="Cheyenne Light Fuel &amp; Power Co"/>
    <x v="4"/>
    <s v="366"/>
  </r>
  <r>
    <n v="5"/>
    <n v="122"/>
    <x v="54"/>
    <x v="0"/>
    <n v="1"/>
    <n v="41499835.649999999"/>
    <n v="0"/>
    <n v="0"/>
    <n v="0"/>
    <n v="0"/>
    <n v="0"/>
    <n v="41499835.649999999"/>
    <s v="Wyoming"/>
    <d v="2020-01-01T00:00:00"/>
    <x v="1"/>
    <x v="1"/>
    <s v="Regulated Electric (122)"/>
    <s v="Cheyenne Light Fuel &amp; Power Co"/>
    <x v="4"/>
    <s v="367"/>
  </r>
  <r>
    <n v="5"/>
    <n v="122"/>
    <x v="55"/>
    <x v="0"/>
    <n v="1"/>
    <n v="3473065.8"/>
    <n v="0"/>
    <n v="0"/>
    <n v="0"/>
    <n v="0"/>
    <n v="0"/>
    <n v="3473065.8"/>
    <s v="Wyoming"/>
    <d v="2020-01-01T00:00:00"/>
    <x v="1"/>
    <x v="1"/>
    <s v="Regulated Electric (122)"/>
    <s v="Cheyenne Light Fuel &amp; Power Co"/>
    <x v="4"/>
    <s v="368"/>
  </r>
  <r>
    <n v="5"/>
    <n v="122"/>
    <x v="56"/>
    <x v="0"/>
    <n v="1"/>
    <n v="7163723.9299999997"/>
    <n v="0"/>
    <n v="0"/>
    <n v="0"/>
    <n v="0"/>
    <n v="0"/>
    <n v="7163723.9299999997"/>
    <s v="Wyoming"/>
    <d v="2020-01-01T00:00:00"/>
    <x v="1"/>
    <x v="1"/>
    <s v="Regulated Electric (122)"/>
    <s v="Cheyenne Light Fuel &amp; Power Co"/>
    <x v="4"/>
    <s v="368"/>
  </r>
  <r>
    <n v="5"/>
    <n v="122"/>
    <x v="57"/>
    <x v="0"/>
    <n v="1"/>
    <n v="16031274.17"/>
    <n v="0"/>
    <n v="0"/>
    <n v="0"/>
    <n v="0"/>
    <n v="0"/>
    <n v="16031274.17"/>
    <s v="Wyoming"/>
    <d v="2020-01-01T00:00:00"/>
    <x v="1"/>
    <x v="1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1-01T00:00:00"/>
    <x v="1"/>
    <x v="1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1-01T00:00:00"/>
    <x v="1"/>
    <x v="1"/>
    <s v="Regulated Electric (122)"/>
    <s v="Cheyenne Light Fuel &amp; Power Co"/>
    <x v="4"/>
    <s v="369"/>
  </r>
  <r>
    <n v="5"/>
    <n v="122"/>
    <x v="60"/>
    <x v="0"/>
    <n v="1"/>
    <n v="830095.12"/>
    <n v="0"/>
    <n v="0"/>
    <n v="1751.21"/>
    <n v="0"/>
    <n v="0"/>
    <n v="831846.33000000007"/>
    <s v="Wyoming"/>
    <d v="2020-01-01T00:00:00"/>
    <x v="1"/>
    <x v="1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70"/>
  </r>
  <r>
    <n v="5"/>
    <n v="122"/>
    <x v="62"/>
    <x v="0"/>
    <n v="1"/>
    <n v="6004315.5800000001"/>
    <n v="0"/>
    <n v="-10325.98"/>
    <n v="10284.67"/>
    <n v="0"/>
    <n v="0"/>
    <n v="6004274.2699999996"/>
    <s v="Wyoming"/>
    <d v="2020-01-01T00:00:00"/>
    <x v="1"/>
    <x v="1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1-01T00:00:00"/>
    <x v="1"/>
    <x v="1"/>
    <s v="Regulated Electric (122)"/>
    <s v="Cheyenne Light Fuel &amp; Power Co"/>
    <x v="4"/>
    <s v="371"/>
  </r>
  <r>
    <n v="5"/>
    <n v="122"/>
    <x v="64"/>
    <x v="0"/>
    <n v="1"/>
    <n v="7253305.9100000001"/>
    <n v="0"/>
    <n v="0"/>
    <n v="0"/>
    <n v="0"/>
    <n v="0"/>
    <n v="7253305.9100000001"/>
    <s v="Wyoming"/>
    <d v="2020-01-01T00:00:00"/>
    <x v="1"/>
    <x v="1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1-01T00:00:00"/>
    <x v="1"/>
    <x v="1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1-01T00:00:00"/>
    <x v="1"/>
    <x v="1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1-01T00:00:00"/>
    <x v="1"/>
    <x v="1"/>
    <s v="Regulated Electric (122)"/>
    <s v="Cheyenne Light Fuel &amp; Power Co"/>
    <x v="0"/>
    <s v="391"/>
  </r>
  <r>
    <n v="5"/>
    <n v="122"/>
    <x v="66"/>
    <x v="0"/>
    <n v="1"/>
    <n v="21013"/>
    <n v="0"/>
    <n v="0"/>
    <n v="0"/>
    <n v="0"/>
    <n v="0"/>
    <n v="21013"/>
    <s v="Wyoming"/>
    <d v="2020-01-01T00:00:00"/>
    <x v="1"/>
    <x v="1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1-01T00:00:00"/>
    <x v="1"/>
    <x v="1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1-01T00:00:00"/>
    <x v="1"/>
    <x v="1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1-01T00:00:00"/>
    <x v="1"/>
    <x v="1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1-01T00:00:00"/>
    <x v="1"/>
    <x v="1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1-01T00:00:00"/>
    <x v="1"/>
    <x v="1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1-01T00:00:00"/>
    <x v="1"/>
    <x v="1"/>
    <s v="Regulated Electric (122)"/>
    <s v="Cheyenne Light Fuel &amp; Power Co"/>
    <x v="0"/>
    <s v="393"/>
  </r>
  <r>
    <n v="5"/>
    <n v="122"/>
    <x v="73"/>
    <x v="0"/>
    <n v="1"/>
    <n v="794953.6"/>
    <n v="0"/>
    <n v="-33131"/>
    <n v="0"/>
    <n v="0"/>
    <n v="0"/>
    <n v="761822.6"/>
    <s v="Wyoming"/>
    <d v="2020-01-01T00:00:00"/>
    <x v="1"/>
    <x v="1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1-01T00:00:00"/>
    <x v="1"/>
    <x v="1"/>
    <s v="Regulated Electric (122)"/>
    <s v="Cheyenne Light Fuel &amp; Power Co"/>
    <x v="0"/>
    <s v="394"/>
  </r>
  <r>
    <n v="5"/>
    <n v="122"/>
    <x v="75"/>
    <x v="0"/>
    <n v="1"/>
    <n v="125186.29000000001"/>
    <n v="0"/>
    <n v="0"/>
    <n v="0"/>
    <n v="0"/>
    <n v="0"/>
    <n v="125186.29000000001"/>
    <s v="Wyoming"/>
    <d v="2020-01-01T00:00:00"/>
    <x v="1"/>
    <x v="1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1-01T00:00:00"/>
    <x v="1"/>
    <x v="1"/>
    <s v="Regulated Electric (122)"/>
    <s v="Cheyenne Light Fuel &amp; Power Co"/>
    <x v="0"/>
    <s v="396"/>
  </r>
  <r>
    <n v="5"/>
    <n v="122"/>
    <x v="77"/>
    <x v="0"/>
    <n v="1"/>
    <n v="343976.2"/>
    <n v="0"/>
    <n v="0"/>
    <n v="0"/>
    <n v="0"/>
    <n v="0"/>
    <n v="343976.2"/>
    <s v="Wyoming"/>
    <d v="2020-01-01T00:00:00"/>
    <x v="1"/>
    <x v="1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1-01T00:00:00"/>
    <x v="1"/>
    <x v="1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1-01T00:00:00"/>
    <x v="1"/>
    <x v="1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02"/>
  </r>
  <r>
    <n v="5"/>
    <n v="999"/>
    <x v="5"/>
    <x v="1"/>
    <n v="1"/>
    <n v="603834.32000000007"/>
    <n v="0"/>
    <n v="0"/>
    <n v="0"/>
    <n v="0"/>
    <n v="0"/>
    <n v="603834.32000000007"/>
    <s v="Wyoming"/>
    <d v="2020-01-01T00:00:00"/>
    <x v="1"/>
    <x v="1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0"/>
  </r>
  <r>
    <n v="5"/>
    <n v="999"/>
    <x v="7"/>
    <x v="1"/>
    <n v="1"/>
    <n v="58451.75"/>
    <n v="154780.48000000001"/>
    <n v="0"/>
    <n v="0"/>
    <n v="0"/>
    <n v="0"/>
    <n v="213232.23"/>
    <s v="Wyoming"/>
    <d v="2020-01-01T00:00:00"/>
    <x v="1"/>
    <x v="1"/>
    <s v="NonSpecific Product (999)"/>
    <s v="Cheyenne Light Fuel &amp; Power Co"/>
    <x v="1"/>
    <s v="391"/>
  </r>
  <r>
    <n v="5"/>
    <n v="999"/>
    <x v="8"/>
    <x v="1"/>
    <n v="1"/>
    <n v="162716.03"/>
    <n v="1257.17"/>
    <n v="0"/>
    <n v="0"/>
    <n v="0"/>
    <n v="0"/>
    <n v="163973.20000000001"/>
    <s v="Wyoming"/>
    <d v="2020-01-01T00:00:00"/>
    <x v="1"/>
    <x v="1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1-01T00:00:00"/>
    <x v="1"/>
    <x v="1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1-01T00:00:00"/>
    <x v="1"/>
    <x v="1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6"/>
  </r>
  <r>
    <n v="5"/>
    <n v="999"/>
    <x v="20"/>
    <x v="1"/>
    <n v="1"/>
    <n v="131615.04000000001"/>
    <n v="-154.31"/>
    <n v="0"/>
    <n v="0"/>
    <n v="0"/>
    <n v="0"/>
    <n v="131460.73000000001"/>
    <s v="Wyoming"/>
    <d v="2020-01-01T00:00:00"/>
    <x v="1"/>
    <x v="1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01-01T00:00:00"/>
    <x v="1"/>
    <x v="1"/>
    <s v="NonSpecific Product (999)"/>
    <s v="Cheyenne Light Fuel &amp; Power Co"/>
    <x v="1"/>
    <s v="398"/>
  </r>
  <r>
    <n v="5"/>
    <n v="122"/>
    <x v="23"/>
    <x v="1"/>
    <n v="1"/>
    <n v="210437.18"/>
    <n v="2524.94"/>
    <n v="0"/>
    <n v="0"/>
    <n v="0"/>
    <n v="0"/>
    <n v="212962.12"/>
    <s v="Wyoming"/>
    <d v="2020-01-01T00:00:00"/>
    <x v="1"/>
    <x v="1"/>
    <s v="Regulated Electric (122)"/>
    <s v="Cheyenne Light Fuel &amp; Power Co"/>
    <x v="2"/>
    <s v="311"/>
  </r>
  <r>
    <n v="5"/>
    <n v="122"/>
    <x v="24"/>
    <x v="1"/>
    <n v="1"/>
    <n v="574007.52"/>
    <n v="362.88"/>
    <n v="0"/>
    <n v="0"/>
    <n v="0"/>
    <n v="0"/>
    <n v="574370.4"/>
    <s v="Wyoming"/>
    <d v="2020-01-01T00:00:00"/>
    <x v="1"/>
    <x v="1"/>
    <s v="Regulated Electric (122)"/>
    <s v="Cheyenne Light Fuel &amp; Power Co"/>
    <x v="2"/>
    <s v="312"/>
  </r>
  <r>
    <n v="5"/>
    <n v="122"/>
    <x v="25"/>
    <x v="1"/>
    <n v="1"/>
    <n v="1026548.78"/>
    <n v="1548.26"/>
    <n v="0"/>
    <n v="0"/>
    <n v="0"/>
    <n v="0"/>
    <n v="1028097.04"/>
    <s v="Wyoming"/>
    <d v="2020-01-01T00:00:00"/>
    <x v="1"/>
    <x v="1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40"/>
  </r>
  <r>
    <n v="5"/>
    <n v="122"/>
    <x v="29"/>
    <x v="1"/>
    <n v="1"/>
    <n v="162674.47"/>
    <n v="8103.21"/>
    <n v="0"/>
    <n v="0"/>
    <n v="0"/>
    <n v="0"/>
    <n v="170777.68"/>
    <s v="Wyoming"/>
    <d v="2020-01-01T00:00:00"/>
    <x v="1"/>
    <x v="1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2"/>
    <s v="341"/>
  </r>
  <r>
    <n v="5"/>
    <n v="122"/>
    <x v="31"/>
    <x v="1"/>
    <n v="1"/>
    <n v="0"/>
    <n v="318641.36"/>
    <n v="0"/>
    <n v="0"/>
    <n v="0"/>
    <n v="0"/>
    <n v="318641.36"/>
    <s v="Wyoming"/>
    <d v="2020-01-01T00:00:00"/>
    <x v="1"/>
    <x v="1"/>
    <s v="Regulated Electric (122)"/>
    <s v="Cheyenne Light Fuel &amp; Power Co"/>
    <x v="2"/>
    <s v="342"/>
  </r>
  <r>
    <n v="5"/>
    <n v="122"/>
    <x v="32"/>
    <x v="1"/>
    <n v="1"/>
    <n v="2654166.4900000002"/>
    <n v="32364.12"/>
    <n v="0"/>
    <n v="0"/>
    <n v="0"/>
    <n v="0"/>
    <n v="2686530.61"/>
    <s v="Wyoming"/>
    <d v="2020-01-01T00:00:00"/>
    <x v="1"/>
    <x v="1"/>
    <s v="Regulated Electric (122)"/>
    <s v="Cheyenne Light Fuel &amp; Power Co"/>
    <x v="2"/>
    <s v="344"/>
  </r>
  <r>
    <n v="5"/>
    <n v="122"/>
    <x v="33"/>
    <x v="1"/>
    <n v="1"/>
    <n v="341767.22000000003"/>
    <n v="72512.02"/>
    <n v="0"/>
    <n v="0"/>
    <n v="0"/>
    <n v="0"/>
    <n v="414279.24"/>
    <s v="Wyoming"/>
    <d v="2020-01-01T00:00:00"/>
    <x v="1"/>
    <x v="1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1-01T00:00:00"/>
    <x v="1"/>
    <x v="1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1-01T00:00:00"/>
    <x v="1"/>
    <x v="1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2"/>
  </r>
  <r>
    <n v="5"/>
    <n v="122"/>
    <x v="40"/>
    <x v="1"/>
    <n v="1"/>
    <n v="52759.39"/>
    <n v="2119282.83"/>
    <n v="0"/>
    <n v="0"/>
    <n v="0"/>
    <n v="0"/>
    <n v="2172042.2200000002"/>
    <s v="Wyoming"/>
    <d v="2020-01-01T00:00:00"/>
    <x v="1"/>
    <x v="1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3"/>
  </r>
  <r>
    <n v="5"/>
    <n v="122"/>
    <x v="42"/>
    <x v="1"/>
    <n v="1"/>
    <n v="692332.08"/>
    <n v="7782.17"/>
    <n v="0"/>
    <n v="0"/>
    <n v="0"/>
    <n v="0"/>
    <n v="700114.25"/>
    <s v="Wyoming"/>
    <d v="2020-01-01T00:00:00"/>
    <x v="1"/>
    <x v="1"/>
    <s v="Regulated Electric (122)"/>
    <s v="Cheyenne Light Fuel &amp; Power Co"/>
    <x v="3"/>
    <s v="355"/>
  </r>
  <r>
    <n v="5"/>
    <n v="122"/>
    <x v="43"/>
    <x v="1"/>
    <n v="1"/>
    <n v="903639.16"/>
    <n v="7782.18"/>
    <n v="0"/>
    <n v="0"/>
    <n v="0"/>
    <n v="0"/>
    <n v="911421.34"/>
    <s v="Wyoming"/>
    <d v="2020-01-01T00:00:00"/>
    <x v="1"/>
    <x v="1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61"/>
  </r>
  <r>
    <n v="5"/>
    <n v="122"/>
    <x v="50"/>
    <x v="1"/>
    <n v="1"/>
    <n v="1798123.42"/>
    <n v="4402.37"/>
    <n v="0"/>
    <n v="0"/>
    <n v="0"/>
    <n v="0"/>
    <n v="1802525.79"/>
    <s v="Wyoming"/>
    <d v="2020-01-01T00:00:00"/>
    <x v="1"/>
    <x v="1"/>
    <s v="Regulated Electric (122)"/>
    <s v="Cheyenne Light Fuel &amp; Power Co"/>
    <x v="4"/>
    <s v="362"/>
  </r>
  <r>
    <n v="5"/>
    <n v="122"/>
    <x v="51"/>
    <x v="1"/>
    <n v="1"/>
    <n v="2187429.37"/>
    <n v="168878.95"/>
    <n v="0"/>
    <n v="0"/>
    <n v="0"/>
    <n v="0"/>
    <n v="2356308.3199999998"/>
    <s v="Wyoming"/>
    <d v="2020-01-01T00:00:00"/>
    <x v="1"/>
    <x v="1"/>
    <s v="Regulated Electric (122)"/>
    <s v="Cheyenne Light Fuel &amp; Power Co"/>
    <x v="4"/>
    <s v="364"/>
  </r>
  <r>
    <n v="5"/>
    <n v="122"/>
    <x v="52"/>
    <x v="1"/>
    <n v="1"/>
    <n v="825165.72"/>
    <n v="30830.55"/>
    <n v="0"/>
    <n v="0"/>
    <n v="0"/>
    <n v="0"/>
    <n v="855996.27"/>
    <s v="Wyoming"/>
    <d v="2020-01-01T00:00:00"/>
    <x v="1"/>
    <x v="1"/>
    <s v="Regulated Electric (122)"/>
    <s v="Cheyenne Light Fuel &amp; Power Co"/>
    <x v="4"/>
    <s v="365"/>
  </r>
  <r>
    <n v="5"/>
    <n v="122"/>
    <x v="53"/>
    <x v="1"/>
    <n v="1"/>
    <n v="535029.15"/>
    <n v="9311.9500000000007"/>
    <n v="0"/>
    <n v="0"/>
    <n v="0"/>
    <n v="0"/>
    <n v="544341.1"/>
    <s v="Wyoming"/>
    <d v="2020-01-01T00:00:00"/>
    <x v="1"/>
    <x v="1"/>
    <s v="Regulated Electric (122)"/>
    <s v="Cheyenne Light Fuel &amp; Power Co"/>
    <x v="4"/>
    <s v="366"/>
  </r>
  <r>
    <n v="5"/>
    <n v="122"/>
    <x v="54"/>
    <x v="1"/>
    <n v="1"/>
    <n v="5944530.2999999998"/>
    <n v="1029404.02"/>
    <n v="0"/>
    <n v="0"/>
    <n v="0"/>
    <n v="0"/>
    <n v="6973934.3200000003"/>
    <s v="Wyoming"/>
    <d v="2020-01-01T00:00:00"/>
    <x v="1"/>
    <x v="1"/>
    <s v="Regulated Electric (122)"/>
    <s v="Cheyenne Light Fuel &amp; Power Co"/>
    <x v="4"/>
    <s v="367"/>
  </r>
  <r>
    <n v="5"/>
    <n v="122"/>
    <x v="55"/>
    <x v="1"/>
    <n v="1"/>
    <n v="304576.76"/>
    <n v="81701.97"/>
    <n v="0"/>
    <n v="0"/>
    <n v="0"/>
    <n v="0"/>
    <n v="386278.73"/>
    <s v="Wyoming"/>
    <d v="2020-01-01T00:00:00"/>
    <x v="1"/>
    <x v="1"/>
    <s v="Regulated Electric (122)"/>
    <s v="Cheyenne Light Fuel &amp; Power Co"/>
    <x v="4"/>
    <s v="368"/>
  </r>
  <r>
    <n v="5"/>
    <n v="122"/>
    <x v="56"/>
    <x v="1"/>
    <n v="1"/>
    <n v="170035.22"/>
    <n v="162396.4"/>
    <n v="0"/>
    <n v="0"/>
    <n v="0"/>
    <n v="0"/>
    <n v="332431.62"/>
    <s v="Wyoming"/>
    <d v="2020-01-01T00:00:00"/>
    <x v="1"/>
    <x v="1"/>
    <s v="Regulated Electric (122)"/>
    <s v="Cheyenne Light Fuel &amp; Power Co"/>
    <x v="4"/>
    <s v="368"/>
  </r>
  <r>
    <n v="5"/>
    <n v="122"/>
    <x v="57"/>
    <x v="1"/>
    <n v="1"/>
    <n v="712823.84"/>
    <n v="56263.28"/>
    <n v="0"/>
    <n v="0"/>
    <n v="0"/>
    <n v="0"/>
    <n v="769087.12"/>
    <s v="Wyoming"/>
    <d v="2020-01-01T00:00:00"/>
    <x v="1"/>
    <x v="1"/>
    <s v="Regulated Electric (122)"/>
    <s v="Cheyenne Light Fuel &amp; Power Co"/>
    <x v="4"/>
    <s v="368"/>
  </r>
  <r>
    <n v="5"/>
    <n v="122"/>
    <x v="58"/>
    <x v="1"/>
    <n v="1"/>
    <n v="614001.82000000007"/>
    <n v="351.3"/>
    <n v="0"/>
    <n v="0"/>
    <n v="0"/>
    <n v="0"/>
    <n v="614353.12"/>
    <s v="Wyoming"/>
    <d v="2020-01-01T00:00:00"/>
    <x v="1"/>
    <x v="1"/>
    <s v="Regulated Electric (122)"/>
    <s v="Cheyenne Light Fuel &amp; Power Co"/>
    <x v="4"/>
    <s v="369"/>
  </r>
  <r>
    <n v="5"/>
    <n v="122"/>
    <x v="59"/>
    <x v="1"/>
    <n v="1"/>
    <n v="582264.63"/>
    <n v="20818.55"/>
    <n v="0"/>
    <n v="0"/>
    <n v="0"/>
    <n v="0"/>
    <n v="603083.18000000005"/>
    <s v="Wyoming"/>
    <d v="2020-01-01T00:00:00"/>
    <x v="1"/>
    <x v="1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4"/>
    <s v="370"/>
  </r>
  <r>
    <n v="5"/>
    <n v="122"/>
    <x v="62"/>
    <x v="1"/>
    <n v="1"/>
    <n v="36296.11"/>
    <n v="3317.05"/>
    <n v="0"/>
    <n v="0"/>
    <n v="0"/>
    <n v="0"/>
    <n v="39613.160000000003"/>
    <s v="Wyoming"/>
    <d v="2020-01-01T00:00:00"/>
    <x v="1"/>
    <x v="1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1-01T00:00:00"/>
    <x v="1"/>
    <x v="1"/>
    <s v="Regulated Electric (122)"/>
    <s v="Cheyenne Light Fuel &amp; Power Co"/>
    <x v="4"/>
    <s v="371"/>
  </r>
  <r>
    <n v="5"/>
    <n v="122"/>
    <x v="64"/>
    <x v="1"/>
    <n v="1"/>
    <n v="96002.95"/>
    <n v="38697.29"/>
    <n v="0"/>
    <n v="0"/>
    <n v="0"/>
    <n v="0"/>
    <n v="134700.24"/>
    <s v="Wyoming"/>
    <d v="2020-01-01T00:00:00"/>
    <x v="1"/>
    <x v="1"/>
    <s v="Regulated Electric (122)"/>
    <s v="Cheyenne Light Fuel &amp; Power Co"/>
    <x v="4"/>
    <s v="373"/>
  </r>
  <r>
    <n v="5"/>
    <n v="122"/>
    <x v="137"/>
    <x v="1"/>
    <n v="1"/>
    <n v="27012.16"/>
    <n v="0"/>
    <n v="0"/>
    <n v="0"/>
    <n v="0"/>
    <n v="0"/>
    <n v="27012.16"/>
    <s v="Wyoming"/>
    <d v="2020-01-01T00:00:00"/>
    <x v="1"/>
    <x v="1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1-01T00:00:00"/>
    <x v="1"/>
    <x v="1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1-01T00:00:00"/>
    <x v="1"/>
    <x v="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1"/>
  </r>
  <r>
    <n v="5"/>
    <n v="122"/>
    <x v="66"/>
    <x v="1"/>
    <n v="1"/>
    <n v="354358.54"/>
    <n v="0"/>
    <n v="0"/>
    <n v="0"/>
    <n v="0"/>
    <n v="0"/>
    <n v="354358.54"/>
    <s v="Wyoming"/>
    <d v="2020-01-01T00:00:00"/>
    <x v="1"/>
    <x v="1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1-01T00:00:00"/>
    <x v="1"/>
    <x v="1"/>
    <s v="Regulated Electric (122)"/>
    <s v="Cheyenne Light Fuel &amp; Power Co"/>
    <x v="0"/>
    <s v="392"/>
  </r>
  <r>
    <n v="5"/>
    <n v="122"/>
    <x v="68"/>
    <x v="1"/>
    <n v="1"/>
    <n v="543107.21"/>
    <n v="0"/>
    <n v="0"/>
    <n v="0"/>
    <n v="0"/>
    <n v="0"/>
    <n v="543107.21"/>
    <s v="Wyoming"/>
    <d v="2020-01-01T00:00:00"/>
    <x v="1"/>
    <x v="1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2"/>
  </r>
  <r>
    <n v="5"/>
    <n v="122"/>
    <x v="70"/>
    <x v="1"/>
    <n v="1"/>
    <n v="1657498.33"/>
    <n v="0"/>
    <n v="0"/>
    <n v="0"/>
    <n v="0"/>
    <n v="0"/>
    <n v="1657498.33"/>
    <s v="Wyoming"/>
    <d v="2020-01-01T00:00:00"/>
    <x v="1"/>
    <x v="1"/>
    <s v="Regulated Electric (122)"/>
    <s v="Cheyenne Light Fuel &amp; Power Co"/>
    <x v="0"/>
    <s v="392"/>
  </r>
  <r>
    <n v="5"/>
    <n v="122"/>
    <x v="71"/>
    <x v="1"/>
    <n v="1"/>
    <n v="105657.18000000001"/>
    <n v="0"/>
    <n v="0"/>
    <n v="0"/>
    <n v="0"/>
    <n v="0"/>
    <n v="105657.18000000001"/>
    <s v="Wyoming"/>
    <d v="2020-01-01T00:00:00"/>
    <x v="1"/>
    <x v="1"/>
    <s v="Regulated Electric (122)"/>
    <s v="Cheyenne Light Fuel &amp; Power Co"/>
    <x v="0"/>
    <s v="392"/>
  </r>
  <r>
    <n v="5"/>
    <n v="122"/>
    <x v="73"/>
    <x v="1"/>
    <n v="1"/>
    <n v="60093.82"/>
    <n v="0"/>
    <n v="0"/>
    <n v="0"/>
    <n v="0"/>
    <n v="0"/>
    <n v="60093.82"/>
    <s v="Wyoming"/>
    <d v="2020-01-01T00:00:00"/>
    <x v="1"/>
    <x v="1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1-01T00:00:00"/>
    <x v="1"/>
    <x v="1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1-01T00:00:00"/>
    <x v="1"/>
    <x v="1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1-01T00:00:00"/>
    <x v="1"/>
    <x v="1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2-01T00:00:00"/>
    <x v="2"/>
    <x v="2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2-01T00:00:00"/>
    <x v="2"/>
    <x v="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2-01T00:00:00"/>
    <x v="2"/>
    <x v="2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20-02-01T00:00:00"/>
    <x v="2"/>
    <x v="2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2-01T00:00:00"/>
    <x v="2"/>
    <x v="2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2-01T00:00:00"/>
    <x v="2"/>
    <x v="2"/>
    <s v="NonSpecific Product (999)"/>
    <s v="Cheyenne Light Fuel &amp; Power Co"/>
    <x v="1"/>
    <s v="389"/>
  </r>
  <r>
    <n v="5"/>
    <n v="999"/>
    <x v="5"/>
    <x v="0"/>
    <n v="1"/>
    <n v="4740245.82"/>
    <n v="0"/>
    <n v="0"/>
    <n v="0"/>
    <n v="0"/>
    <n v="0"/>
    <n v="4740245.82"/>
    <s v="Wyoming"/>
    <d v="2020-02-01T00:00:00"/>
    <x v="2"/>
    <x v="2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2-01T00:00:00"/>
    <x v="2"/>
    <x v="2"/>
    <s v="NonSpecific Product (999)"/>
    <s v="Cheyenne Light Fuel &amp; Power Co"/>
    <x v="1"/>
    <s v="390"/>
  </r>
  <r>
    <n v="5"/>
    <n v="999"/>
    <x v="7"/>
    <x v="0"/>
    <n v="1"/>
    <n v="384192.64"/>
    <n v="0"/>
    <n v="0"/>
    <n v="0"/>
    <n v="0"/>
    <n v="0"/>
    <n v="384192.64"/>
    <s v="Wyoming"/>
    <d v="2020-02-01T00:00:00"/>
    <x v="2"/>
    <x v="2"/>
    <s v="NonSpecific Product (999)"/>
    <s v="Cheyenne Light Fuel &amp; Power Co"/>
    <x v="1"/>
    <s v="391"/>
  </r>
  <r>
    <n v="5"/>
    <n v="999"/>
    <x v="8"/>
    <x v="0"/>
    <n v="1"/>
    <n v="77850.210000000006"/>
    <n v="0"/>
    <n v="0"/>
    <n v="0"/>
    <n v="0"/>
    <n v="0"/>
    <n v="77850.210000000006"/>
    <s v="Wyoming"/>
    <d v="2020-02-01T00:00:00"/>
    <x v="2"/>
    <x v="2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2-01T00:00:00"/>
    <x v="2"/>
    <x v="2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2-01T00:00:00"/>
    <x v="2"/>
    <x v="2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2-01T00:00:00"/>
    <x v="2"/>
    <x v="2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2-01T00:00:00"/>
    <x v="2"/>
    <x v="2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2-01T00:00:00"/>
    <x v="2"/>
    <x v="2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2-01T00:00:00"/>
    <x v="2"/>
    <x v="2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2-01T00:00:00"/>
    <x v="2"/>
    <x v="2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2-01T00:00:00"/>
    <x v="2"/>
    <x v="2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2-01T00:00:00"/>
    <x v="2"/>
    <x v="2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2-01T00:00:00"/>
    <x v="2"/>
    <x v="2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20-02-01T00:00:00"/>
    <x v="2"/>
    <x v="2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2-01T00:00:00"/>
    <x v="2"/>
    <x v="2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2-01T00:00:00"/>
    <x v="2"/>
    <x v="2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2-01T00:00:00"/>
    <x v="2"/>
    <x v="2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2-01T00:00:00"/>
    <x v="2"/>
    <x v="2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2-01T00:00:00"/>
    <x v="2"/>
    <x v="2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2-01T00:00:00"/>
    <x v="2"/>
    <x v="2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2-01T00:00:00"/>
    <x v="2"/>
    <x v="2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2-01T00:00:00"/>
    <x v="2"/>
    <x v="2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2-01T00:00:00"/>
    <x v="2"/>
    <x v="2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2-01T00:00:00"/>
    <x v="2"/>
    <x v="2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2-01T00:00:00"/>
    <x v="2"/>
    <x v="2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2-01T00:00:00"/>
    <x v="2"/>
    <x v="2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2-01T00:00:00"/>
    <x v="2"/>
    <x v="2"/>
    <s v="Regulated Electric (122)"/>
    <s v="Cheyenne Light Fuel &amp; Power Co"/>
    <x v="3"/>
    <s v="352"/>
  </r>
  <r>
    <n v="5"/>
    <n v="122"/>
    <x v="40"/>
    <x v="0"/>
    <n v="1"/>
    <n v="28313989.32"/>
    <n v="68666.14"/>
    <n v="0"/>
    <n v="0"/>
    <n v="0"/>
    <n v="0"/>
    <n v="28382655.460000001"/>
    <s v="Wyoming"/>
    <d v="2020-02-01T00:00:00"/>
    <x v="2"/>
    <x v="2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2-01T00:00:00"/>
    <x v="2"/>
    <x v="2"/>
    <s v="Regulated Electric (122)"/>
    <s v="Cheyenne Light Fuel &amp; Power Co"/>
    <x v="3"/>
    <s v="354"/>
  </r>
  <r>
    <n v="5"/>
    <n v="122"/>
    <x v="42"/>
    <x v="0"/>
    <n v="1"/>
    <n v="8595082.9000000004"/>
    <n v="501401.16000000003"/>
    <n v="-170839.46"/>
    <n v="0"/>
    <n v="0"/>
    <n v="0"/>
    <n v="8925644.5999999996"/>
    <s v="Wyoming"/>
    <d v="2020-02-01T00:00:00"/>
    <x v="2"/>
    <x v="2"/>
    <s v="Regulated Electric (122)"/>
    <s v="Cheyenne Light Fuel &amp; Power Co"/>
    <x v="3"/>
    <s v="355"/>
  </r>
  <r>
    <n v="5"/>
    <n v="122"/>
    <x v="43"/>
    <x v="0"/>
    <n v="1"/>
    <n v="4684590.16"/>
    <n v="454016.62"/>
    <n v="-90543.07"/>
    <n v="0"/>
    <n v="0"/>
    <n v="0"/>
    <n v="5048063.71"/>
    <s v="Wyoming"/>
    <d v="2020-02-01T00:00:00"/>
    <x v="2"/>
    <x v="2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2-01T00:00:00"/>
    <x v="2"/>
    <x v="2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2-01T00:00:00"/>
    <x v="2"/>
    <x v="2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2-01T00:00:00"/>
    <x v="2"/>
    <x v="2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2-01T00:00:00"/>
    <x v="2"/>
    <x v="2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2-01T00:00:00"/>
    <x v="2"/>
    <x v="2"/>
    <s v="Regulated Electric (122)"/>
    <s v="Cheyenne Light Fuel &amp; Power Co"/>
    <x v="4"/>
    <s v="361"/>
  </r>
  <r>
    <n v="5"/>
    <n v="122"/>
    <x v="50"/>
    <x v="0"/>
    <n v="1"/>
    <n v="29072363.780000001"/>
    <n v="1557554.1800000002"/>
    <n v="-243125.68"/>
    <n v="0"/>
    <n v="0"/>
    <n v="0"/>
    <n v="30386792.280000001"/>
    <s v="Wyoming"/>
    <d v="2020-02-01T00:00:00"/>
    <x v="2"/>
    <x v="2"/>
    <s v="Regulated Electric (122)"/>
    <s v="Cheyenne Light Fuel &amp; Power Co"/>
    <x v="4"/>
    <s v="362"/>
  </r>
  <r>
    <n v="5"/>
    <n v="122"/>
    <x v="51"/>
    <x v="0"/>
    <n v="1"/>
    <n v="25701456.010000002"/>
    <n v="0"/>
    <n v="0"/>
    <n v="0"/>
    <n v="0"/>
    <n v="0"/>
    <n v="25701456.010000002"/>
    <s v="Wyoming"/>
    <d v="2020-02-01T00:00:00"/>
    <x v="2"/>
    <x v="2"/>
    <s v="Regulated Electric (122)"/>
    <s v="Cheyenne Light Fuel &amp; Power Co"/>
    <x v="4"/>
    <s v="364"/>
  </r>
  <r>
    <n v="5"/>
    <n v="122"/>
    <x v="52"/>
    <x v="0"/>
    <n v="1"/>
    <n v="22889905.359999999"/>
    <n v="0"/>
    <n v="0"/>
    <n v="0"/>
    <n v="0"/>
    <n v="0"/>
    <n v="22889905.359999999"/>
    <s v="Wyoming"/>
    <d v="2020-02-01T00:00:00"/>
    <x v="2"/>
    <x v="2"/>
    <s v="Regulated Electric (122)"/>
    <s v="Cheyenne Light Fuel &amp; Power Co"/>
    <x v="4"/>
    <s v="365"/>
  </r>
  <r>
    <n v="5"/>
    <n v="122"/>
    <x v="53"/>
    <x v="0"/>
    <n v="1"/>
    <n v="9197372.6699999999"/>
    <n v="0"/>
    <n v="0"/>
    <n v="0"/>
    <n v="0"/>
    <n v="0"/>
    <n v="9197372.6699999999"/>
    <s v="Wyoming"/>
    <d v="2020-02-01T00:00:00"/>
    <x v="2"/>
    <x v="2"/>
    <s v="Regulated Electric (122)"/>
    <s v="Cheyenne Light Fuel &amp; Power Co"/>
    <x v="4"/>
    <s v="366"/>
  </r>
  <r>
    <n v="5"/>
    <n v="122"/>
    <x v="54"/>
    <x v="0"/>
    <n v="1"/>
    <n v="41499835.649999999"/>
    <n v="0"/>
    <n v="0"/>
    <n v="0"/>
    <n v="0"/>
    <n v="0"/>
    <n v="41499835.649999999"/>
    <s v="Wyoming"/>
    <d v="2020-02-01T00:00:00"/>
    <x v="2"/>
    <x v="2"/>
    <s v="Regulated Electric (122)"/>
    <s v="Cheyenne Light Fuel &amp; Power Co"/>
    <x v="4"/>
    <s v="367"/>
  </r>
  <r>
    <n v="5"/>
    <n v="122"/>
    <x v="55"/>
    <x v="0"/>
    <n v="1"/>
    <n v="3473065.8"/>
    <n v="0"/>
    <n v="0"/>
    <n v="0"/>
    <n v="0"/>
    <n v="0"/>
    <n v="3473065.8"/>
    <s v="Wyoming"/>
    <d v="2020-02-01T00:00:00"/>
    <x v="2"/>
    <x v="2"/>
    <s v="Regulated Electric (122)"/>
    <s v="Cheyenne Light Fuel &amp; Power Co"/>
    <x v="4"/>
    <s v="368"/>
  </r>
  <r>
    <n v="5"/>
    <n v="122"/>
    <x v="56"/>
    <x v="0"/>
    <n v="1"/>
    <n v="7163723.9299999997"/>
    <n v="72208.040000000008"/>
    <n v="0"/>
    <n v="0"/>
    <n v="0"/>
    <n v="0"/>
    <n v="7235931.9699999997"/>
    <s v="Wyoming"/>
    <d v="2020-02-01T00:00:00"/>
    <x v="2"/>
    <x v="2"/>
    <s v="Regulated Electric (122)"/>
    <s v="Cheyenne Light Fuel &amp; Power Co"/>
    <x v="4"/>
    <s v="368"/>
  </r>
  <r>
    <n v="5"/>
    <n v="122"/>
    <x v="57"/>
    <x v="0"/>
    <n v="1"/>
    <n v="16031274.17"/>
    <n v="267147.39"/>
    <n v="0"/>
    <n v="0"/>
    <n v="0"/>
    <n v="0"/>
    <n v="16298421.560000001"/>
    <s v="Wyoming"/>
    <d v="2020-02-01T00:00:00"/>
    <x v="2"/>
    <x v="2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2-01T00:00:00"/>
    <x v="2"/>
    <x v="2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2-01T00:00:00"/>
    <x v="2"/>
    <x v="2"/>
    <s v="Regulated Electric (122)"/>
    <s v="Cheyenne Light Fuel &amp; Power Co"/>
    <x v="4"/>
    <s v="369"/>
  </r>
  <r>
    <n v="5"/>
    <n v="122"/>
    <x v="60"/>
    <x v="0"/>
    <n v="1"/>
    <n v="831846.33000000007"/>
    <n v="0"/>
    <n v="0"/>
    <n v="458.94"/>
    <n v="0"/>
    <n v="0"/>
    <n v="832305.27"/>
    <s v="Wyoming"/>
    <d v="2020-02-01T00:00:00"/>
    <x v="2"/>
    <x v="2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70"/>
  </r>
  <r>
    <n v="5"/>
    <n v="122"/>
    <x v="62"/>
    <x v="0"/>
    <n v="1"/>
    <n v="6004274.2699999996"/>
    <n v="36170.770000000004"/>
    <n v="-1521.38"/>
    <n v="24683.4"/>
    <n v="0"/>
    <n v="0"/>
    <n v="6063607.0599999996"/>
    <s v="Wyoming"/>
    <d v="2020-02-01T00:00:00"/>
    <x v="2"/>
    <x v="2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2-01T00:00:00"/>
    <x v="2"/>
    <x v="2"/>
    <s v="Regulated Electric (122)"/>
    <s v="Cheyenne Light Fuel &amp; Power Co"/>
    <x v="4"/>
    <s v="371"/>
  </r>
  <r>
    <n v="5"/>
    <n v="122"/>
    <x v="64"/>
    <x v="0"/>
    <n v="1"/>
    <n v="7253305.9100000001"/>
    <n v="0"/>
    <n v="0"/>
    <n v="0"/>
    <n v="0"/>
    <n v="0"/>
    <n v="7253305.9100000001"/>
    <s v="Wyoming"/>
    <d v="2020-02-01T00:00:00"/>
    <x v="2"/>
    <x v="2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2-01T00:00:00"/>
    <x v="2"/>
    <x v="2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2-01T00:00:00"/>
    <x v="2"/>
    <x v="2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2-01T00:00:00"/>
    <x v="2"/>
    <x v="2"/>
    <s v="Regulated Electric (122)"/>
    <s v="Cheyenne Light Fuel &amp; Power Co"/>
    <x v="0"/>
    <s v="391"/>
  </r>
  <r>
    <n v="5"/>
    <n v="122"/>
    <x v="66"/>
    <x v="0"/>
    <n v="1"/>
    <n v="21013"/>
    <n v="0"/>
    <n v="0"/>
    <n v="19779.830000000002"/>
    <n v="0"/>
    <n v="0"/>
    <n v="40792.83"/>
    <s v="Wyoming"/>
    <d v="2020-02-01T00:00:00"/>
    <x v="2"/>
    <x v="2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2-01T00:00:00"/>
    <x v="2"/>
    <x v="2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2-01T00:00:00"/>
    <x v="2"/>
    <x v="2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2-01T00:00:00"/>
    <x v="2"/>
    <x v="2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2-01T00:00:00"/>
    <x v="2"/>
    <x v="2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2-01T00:00:00"/>
    <x v="2"/>
    <x v="2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2-01T00:00:00"/>
    <x v="2"/>
    <x v="2"/>
    <s v="Regulated Electric (122)"/>
    <s v="Cheyenne Light Fuel &amp; Power Co"/>
    <x v="0"/>
    <s v="393"/>
  </r>
  <r>
    <n v="5"/>
    <n v="122"/>
    <x v="73"/>
    <x v="0"/>
    <n v="1"/>
    <n v="761822.6"/>
    <n v="9709.6"/>
    <n v="0"/>
    <n v="0"/>
    <n v="0"/>
    <n v="0"/>
    <n v="771532.20000000007"/>
    <s v="Wyoming"/>
    <d v="2020-02-01T00:00:00"/>
    <x v="2"/>
    <x v="2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2-01T00:00:00"/>
    <x v="2"/>
    <x v="2"/>
    <s v="Regulated Electric (122)"/>
    <s v="Cheyenne Light Fuel &amp; Power Co"/>
    <x v="0"/>
    <s v="394"/>
  </r>
  <r>
    <n v="5"/>
    <n v="122"/>
    <x v="75"/>
    <x v="0"/>
    <n v="1"/>
    <n v="125186.29000000001"/>
    <n v="4613.8599999999997"/>
    <n v="0"/>
    <n v="0"/>
    <n v="0"/>
    <n v="0"/>
    <n v="129800.15000000001"/>
    <s v="Wyoming"/>
    <d v="2020-02-01T00:00:00"/>
    <x v="2"/>
    <x v="2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2-01T00:00:00"/>
    <x v="2"/>
    <x v="2"/>
    <s v="Regulated Electric (122)"/>
    <s v="Cheyenne Light Fuel &amp; Power Co"/>
    <x v="0"/>
    <s v="396"/>
  </r>
  <r>
    <n v="5"/>
    <n v="122"/>
    <x v="77"/>
    <x v="0"/>
    <n v="1"/>
    <n v="343976.2"/>
    <n v="0"/>
    <n v="0"/>
    <n v="18352.23"/>
    <n v="0"/>
    <n v="0"/>
    <n v="362328.43"/>
    <s v="Wyoming"/>
    <d v="2020-02-01T00:00:00"/>
    <x v="2"/>
    <x v="2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2-01T00:00:00"/>
    <x v="2"/>
    <x v="2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2-01T00:00:00"/>
    <x v="2"/>
    <x v="2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02"/>
  </r>
  <r>
    <n v="5"/>
    <n v="999"/>
    <x v="5"/>
    <x v="1"/>
    <n v="1"/>
    <n v="603834.32000000007"/>
    <n v="0"/>
    <n v="0"/>
    <n v="0"/>
    <n v="0"/>
    <n v="0"/>
    <n v="603834.32000000007"/>
    <s v="Wyoming"/>
    <d v="2020-02-01T00:00:00"/>
    <x v="2"/>
    <x v="2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0"/>
  </r>
  <r>
    <n v="5"/>
    <n v="999"/>
    <x v="7"/>
    <x v="1"/>
    <n v="1"/>
    <n v="213232.23"/>
    <n v="317.40000000000003"/>
    <n v="0"/>
    <n v="0"/>
    <n v="0"/>
    <n v="0"/>
    <n v="213549.63"/>
    <s v="Wyoming"/>
    <d v="2020-02-01T00:00:00"/>
    <x v="2"/>
    <x v="2"/>
    <s v="NonSpecific Product (999)"/>
    <s v="Cheyenne Light Fuel &amp; Power Co"/>
    <x v="1"/>
    <s v="391"/>
  </r>
  <r>
    <n v="5"/>
    <n v="999"/>
    <x v="8"/>
    <x v="1"/>
    <n v="1"/>
    <n v="163973.20000000001"/>
    <n v="2112.0700000000002"/>
    <n v="0"/>
    <n v="0"/>
    <n v="0"/>
    <n v="0"/>
    <n v="166085.26999999999"/>
    <s v="Wyoming"/>
    <d v="2020-02-01T00:00:00"/>
    <x v="2"/>
    <x v="2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2-01T00:00:00"/>
    <x v="2"/>
    <x v="2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2-01T00:00:00"/>
    <x v="2"/>
    <x v="2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6"/>
  </r>
  <r>
    <n v="5"/>
    <n v="999"/>
    <x v="20"/>
    <x v="1"/>
    <n v="1"/>
    <n v="131460.73000000001"/>
    <n v="0"/>
    <n v="0"/>
    <n v="0"/>
    <n v="0"/>
    <n v="0"/>
    <n v="131460.73000000001"/>
    <s v="Wyoming"/>
    <d v="2020-02-01T00:00:00"/>
    <x v="2"/>
    <x v="2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02-01T00:00:00"/>
    <x v="2"/>
    <x v="2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2-01T00:00:00"/>
    <x v="2"/>
    <x v="2"/>
    <s v="Regulated Electric (122)"/>
    <s v="Cheyenne Light Fuel &amp; Power Co"/>
    <x v="2"/>
    <s v="311"/>
  </r>
  <r>
    <n v="5"/>
    <n v="122"/>
    <x v="24"/>
    <x v="1"/>
    <n v="1"/>
    <n v="574370.4"/>
    <n v="2529.2800000000002"/>
    <n v="0"/>
    <n v="0"/>
    <n v="0"/>
    <n v="0"/>
    <n v="576899.68000000005"/>
    <s v="Wyoming"/>
    <d v="2020-02-01T00:00:00"/>
    <x v="2"/>
    <x v="2"/>
    <s v="Regulated Electric (122)"/>
    <s v="Cheyenne Light Fuel &amp; Power Co"/>
    <x v="2"/>
    <s v="312"/>
  </r>
  <r>
    <n v="5"/>
    <n v="122"/>
    <x v="25"/>
    <x v="1"/>
    <n v="1"/>
    <n v="1028097.04"/>
    <n v="0"/>
    <n v="0"/>
    <n v="0"/>
    <n v="0"/>
    <n v="0"/>
    <n v="1028097.04"/>
    <s v="Wyoming"/>
    <d v="2020-02-01T00:00:00"/>
    <x v="2"/>
    <x v="2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40"/>
  </r>
  <r>
    <n v="5"/>
    <n v="122"/>
    <x v="29"/>
    <x v="1"/>
    <n v="1"/>
    <n v="170777.68"/>
    <n v="1014.5500000000001"/>
    <n v="0"/>
    <n v="0"/>
    <n v="0"/>
    <n v="0"/>
    <n v="171792.23"/>
    <s v="Wyoming"/>
    <d v="2020-02-01T00:00:00"/>
    <x v="2"/>
    <x v="2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2"/>
    <s v="341"/>
  </r>
  <r>
    <n v="5"/>
    <n v="122"/>
    <x v="31"/>
    <x v="1"/>
    <n v="1"/>
    <n v="318641.36"/>
    <n v="-31463.33"/>
    <n v="0"/>
    <n v="0"/>
    <n v="0"/>
    <n v="0"/>
    <n v="287178.03000000003"/>
    <s v="Wyoming"/>
    <d v="2020-02-01T00:00:00"/>
    <x v="2"/>
    <x v="2"/>
    <s v="Regulated Electric (122)"/>
    <s v="Cheyenne Light Fuel &amp; Power Co"/>
    <x v="2"/>
    <s v="342"/>
  </r>
  <r>
    <n v="5"/>
    <n v="122"/>
    <x v="32"/>
    <x v="1"/>
    <n v="1"/>
    <n v="2686530.61"/>
    <n v="-4331.49"/>
    <n v="0"/>
    <n v="0"/>
    <n v="0"/>
    <n v="0"/>
    <n v="2682199.12"/>
    <s v="Wyoming"/>
    <d v="2020-02-01T00:00:00"/>
    <x v="2"/>
    <x v="2"/>
    <s v="Regulated Electric (122)"/>
    <s v="Cheyenne Light Fuel &amp; Power Co"/>
    <x v="2"/>
    <s v="344"/>
  </r>
  <r>
    <n v="5"/>
    <n v="122"/>
    <x v="33"/>
    <x v="1"/>
    <n v="1"/>
    <n v="414279.24"/>
    <n v="-10871.86"/>
    <n v="0"/>
    <n v="0"/>
    <n v="0"/>
    <n v="0"/>
    <n v="403407.38"/>
    <s v="Wyoming"/>
    <d v="2020-02-01T00:00:00"/>
    <x v="2"/>
    <x v="2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2-01T00:00:00"/>
    <x v="2"/>
    <x v="2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2-01T00:00:00"/>
    <x v="2"/>
    <x v="2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2"/>
  </r>
  <r>
    <n v="5"/>
    <n v="122"/>
    <x v="40"/>
    <x v="1"/>
    <n v="1"/>
    <n v="2172042.2200000002"/>
    <n v="-1100952"/>
    <n v="0"/>
    <n v="0"/>
    <n v="0"/>
    <n v="0"/>
    <n v="1071090.22"/>
    <s v="Wyoming"/>
    <d v="2020-02-01T00:00:00"/>
    <x v="2"/>
    <x v="2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3"/>
  </r>
  <r>
    <n v="5"/>
    <n v="122"/>
    <x v="42"/>
    <x v="1"/>
    <n v="1"/>
    <n v="700114.25"/>
    <n v="-413916.38"/>
    <n v="0"/>
    <n v="0"/>
    <n v="0"/>
    <n v="0"/>
    <n v="286197.87"/>
    <s v="Wyoming"/>
    <d v="2020-02-01T00:00:00"/>
    <x v="2"/>
    <x v="2"/>
    <s v="Regulated Electric (122)"/>
    <s v="Cheyenne Light Fuel &amp; Power Co"/>
    <x v="3"/>
    <s v="355"/>
  </r>
  <r>
    <n v="5"/>
    <n v="122"/>
    <x v="43"/>
    <x v="1"/>
    <n v="1"/>
    <n v="911421.34"/>
    <n v="-625223.42000000004"/>
    <n v="0"/>
    <n v="0"/>
    <n v="0"/>
    <n v="0"/>
    <n v="286197.92"/>
    <s v="Wyoming"/>
    <d v="2020-02-01T00:00:00"/>
    <x v="2"/>
    <x v="2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61"/>
  </r>
  <r>
    <n v="5"/>
    <n v="122"/>
    <x v="50"/>
    <x v="1"/>
    <n v="1"/>
    <n v="1802525.79"/>
    <n v="-1684819.28"/>
    <n v="0"/>
    <n v="0"/>
    <n v="0"/>
    <n v="0"/>
    <n v="117706.51000000001"/>
    <s v="Wyoming"/>
    <d v="2020-02-01T00:00:00"/>
    <x v="2"/>
    <x v="2"/>
    <s v="Regulated Electric (122)"/>
    <s v="Cheyenne Light Fuel &amp; Power Co"/>
    <x v="4"/>
    <s v="362"/>
  </r>
  <r>
    <n v="5"/>
    <n v="122"/>
    <x v="51"/>
    <x v="1"/>
    <n v="1"/>
    <n v="2356308.3199999998"/>
    <n v="18905.96"/>
    <n v="0"/>
    <n v="0"/>
    <n v="0"/>
    <n v="0"/>
    <n v="2375214.2800000003"/>
    <s v="Wyoming"/>
    <d v="2020-02-01T00:00:00"/>
    <x v="2"/>
    <x v="2"/>
    <s v="Regulated Electric (122)"/>
    <s v="Cheyenne Light Fuel &amp; Power Co"/>
    <x v="4"/>
    <s v="364"/>
  </r>
  <r>
    <n v="5"/>
    <n v="122"/>
    <x v="52"/>
    <x v="1"/>
    <n v="1"/>
    <n v="855996.27"/>
    <n v="795.36"/>
    <n v="0"/>
    <n v="0"/>
    <n v="0"/>
    <n v="0"/>
    <n v="856791.63"/>
    <s v="Wyoming"/>
    <d v="2020-02-01T00:00:00"/>
    <x v="2"/>
    <x v="2"/>
    <s v="Regulated Electric (122)"/>
    <s v="Cheyenne Light Fuel &amp; Power Co"/>
    <x v="4"/>
    <s v="365"/>
  </r>
  <r>
    <n v="5"/>
    <n v="122"/>
    <x v="53"/>
    <x v="1"/>
    <n v="1"/>
    <n v="544341.1"/>
    <n v="12499.79"/>
    <n v="0"/>
    <n v="0"/>
    <n v="0"/>
    <n v="0"/>
    <n v="556840.89"/>
    <s v="Wyoming"/>
    <d v="2020-02-01T00:00:00"/>
    <x v="2"/>
    <x v="2"/>
    <s v="Regulated Electric (122)"/>
    <s v="Cheyenne Light Fuel &amp; Power Co"/>
    <x v="4"/>
    <s v="366"/>
  </r>
  <r>
    <n v="5"/>
    <n v="122"/>
    <x v="54"/>
    <x v="1"/>
    <n v="1"/>
    <n v="6973934.3200000003"/>
    <n v="1612196.58"/>
    <n v="0"/>
    <n v="0"/>
    <n v="0"/>
    <n v="0"/>
    <n v="8586130.9000000004"/>
    <s v="Wyoming"/>
    <d v="2020-02-01T00:00:00"/>
    <x v="2"/>
    <x v="2"/>
    <s v="Regulated Electric (122)"/>
    <s v="Cheyenne Light Fuel &amp; Power Co"/>
    <x v="4"/>
    <s v="367"/>
  </r>
  <r>
    <n v="5"/>
    <n v="122"/>
    <x v="55"/>
    <x v="1"/>
    <n v="1"/>
    <n v="386278.73"/>
    <n v="3618.12"/>
    <n v="0"/>
    <n v="0"/>
    <n v="0"/>
    <n v="0"/>
    <n v="389896.85000000003"/>
    <s v="Wyoming"/>
    <d v="2020-02-01T00:00:00"/>
    <x v="2"/>
    <x v="2"/>
    <s v="Regulated Electric (122)"/>
    <s v="Cheyenne Light Fuel &amp; Power Co"/>
    <x v="4"/>
    <s v="368"/>
  </r>
  <r>
    <n v="5"/>
    <n v="122"/>
    <x v="56"/>
    <x v="1"/>
    <n v="1"/>
    <n v="332431.62"/>
    <n v="-13927.07"/>
    <n v="0"/>
    <n v="0"/>
    <n v="0"/>
    <n v="0"/>
    <n v="318504.55"/>
    <s v="Wyoming"/>
    <d v="2020-02-01T00:00:00"/>
    <x v="2"/>
    <x v="2"/>
    <s v="Regulated Electric (122)"/>
    <s v="Cheyenne Light Fuel &amp; Power Co"/>
    <x v="4"/>
    <s v="368"/>
  </r>
  <r>
    <n v="5"/>
    <n v="122"/>
    <x v="57"/>
    <x v="1"/>
    <n v="1"/>
    <n v="769087.12"/>
    <n v="-88609.32"/>
    <n v="0"/>
    <n v="0"/>
    <n v="0"/>
    <n v="0"/>
    <n v="680477.8"/>
    <s v="Wyoming"/>
    <d v="2020-02-01T00:00:00"/>
    <x v="2"/>
    <x v="2"/>
    <s v="Regulated Electric (122)"/>
    <s v="Cheyenne Light Fuel &amp; Power Co"/>
    <x v="4"/>
    <s v="368"/>
  </r>
  <r>
    <n v="5"/>
    <n v="122"/>
    <x v="58"/>
    <x v="1"/>
    <n v="1"/>
    <n v="614353.12"/>
    <n v="3235.09"/>
    <n v="0"/>
    <n v="0"/>
    <n v="0"/>
    <n v="0"/>
    <n v="617588.21"/>
    <s v="Wyoming"/>
    <d v="2020-02-01T00:00:00"/>
    <x v="2"/>
    <x v="2"/>
    <s v="Regulated Electric (122)"/>
    <s v="Cheyenne Light Fuel &amp; Power Co"/>
    <x v="4"/>
    <s v="369"/>
  </r>
  <r>
    <n v="5"/>
    <n v="122"/>
    <x v="59"/>
    <x v="1"/>
    <n v="1"/>
    <n v="603083.18000000005"/>
    <n v="112589.36"/>
    <n v="0"/>
    <n v="0"/>
    <n v="0"/>
    <n v="0"/>
    <n v="715672.54"/>
    <s v="Wyoming"/>
    <d v="2020-02-01T00:00:00"/>
    <x v="2"/>
    <x v="2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4"/>
    <s v="370"/>
  </r>
  <r>
    <n v="5"/>
    <n v="122"/>
    <x v="62"/>
    <x v="1"/>
    <n v="1"/>
    <n v="39613.160000000003"/>
    <n v="-33484.22"/>
    <n v="0"/>
    <n v="0"/>
    <n v="0"/>
    <n v="0"/>
    <n v="6128.9400000000005"/>
    <s v="Wyoming"/>
    <d v="2020-02-01T00:00:00"/>
    <x v="2"/>
    <x v="2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2-01T00:00:00"/>
    <x v="2"/>
    <x v="2"/>
    <s v="Regulated Electric (122)"/>
    <s v="Cheyenne Light Fuel &amp; Power Co"/>
    <x v="4"/>
    <s v="371"/>
  </r>
  <r>
    <n v="5"/>
    <n v="122"/>
    <x v="64"/>
    <x v="1"/>
    <n v="1"/>
    <n v="134700.24"/>
    <n v="30262.11"/>
    <n v="0"/>
    <n v="0"/>
    <n v="0"/>
    <n v="0"/>
    <n v="164962.35"/>
    <s v="Wyoming"/>
    <d v="2020-02-01T00:00:00"/>
    <x v="2"/>
    <x v="2"/>
    <s v="Regulated Electric (122)"/>
    <s v="Cheyenne Light Fuel &amp; Power Co"/>
    <x v="4"/>
    <s v="373"/>
  </r>
  <r>
    <n v="5"/>
    <n v="122"/>
    <x v="137"/>
    <x v="1"/>
    <n v="1"/>
    <n v="27012.16"/>
    <n v="0"/>
    <n v="0"/>
    <n v="0"/>
    <n v="0"/>
    <n v="0"/>
    <n v="27012.16"/>
    <s v="Wyoming"/>
    <d v="2020-02-01T00:00:00"/>
    <x v="2"/>
    <x v="2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2-01T00:00:00"/>
    <x v="2"/>
    <x v="2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2-01T00:00:00"/>
    <x v="2"/>
    <x v="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1"/>
  </r>
  <r>
    <n v="5"/>
    <n v="122"/>
    <x v="66"/>
    <x v="1"/>
    <n v="1"/>
    <n v="354358.54"/>
    <n v="978.88"/>
    <n v="0"/>
    <n v="0"/>
    <n v="0"/>
    <n v="0"/>
    <n v="355337.42"/>
    <s v="Wyoming"/>
    <d v="2020-02-01T00:00:00"/>
    <x v="2"/>
    <x v="2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2-01T00:00:00"/>
    <x v="2"/>
    <x v="2"/>
    <s v="Regulated Electric (122)"/>
    <s v="Cheyenne Light Fuel &amp; Power Co"/>
    <x v="0"/>
    <s v="392"/>
  </r>
  <r>
    <n v="5"/>
    <n v="122"/>
    <x v="68"/>
    <x v="1"/>
    <n v="1"/>
    <n v="543107.21"/>
    <n v="788.98"/>
    <n v="0"/>
    <n v="0"/>
    <n v="0"/>
    <n v="0"/>
    <n v="543896.19000000006"/>
    <s v="Wyoming"/>
    <d v="2020-02-01T00:00:00"/>
    <x v="2"/>
    <x v="2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2"/>
  </r>
  <r>
    <n v="5"/>
    <n v="122"/>
    <x v="70"/>
    <x v="1"/>
    <n v="1"/>
    <n v="1657498.33"/>
    <n v="120.15"/>
    <n v="0"/>
    <n v="0"/>
    <n v="0"/>
    <n v="0"/>
    <n v="1657618.48"/>
    <s v="Wyoming"/>
    <d v="2020-02-01T00:00:00"/>
    <x v="2"/>
    <x v="2"/>
    <s v="Regulated Electric (122)"/>
    <s v="Cheyenne Light Fuel &amp; Power Co"/>
    <x v="0"/>
    <s v="392"/>
  </r>
  <r>
    <n v="5"/>
    <n v="122"/>
    <x v="71"/>
    <x v="1"/>
    <n v="1"/>
    <n v="105657.18000000001"/>
    <n v="400.25"/>
    <n v="0"/>
    <n v="0"/>
    <n v="0"/>
    <n v="0"/>
    <n v="106057.43000000001"/>
    <s v="Wyoming"/>
    <d v="2020-02-01T00:00:00"/>
    <x v="2"/>
    <x v="2"/>
    <s v="Regulated Electric (122)"/>
    <s v="Cheyenne Light Fuel &amp; Power Co"/>
    <x v="0"/>
    <s v="392"/>
  </r>
  <r>
    <n v="5"/>
    <n v="122"/>
    <x v="73"/>
    <x v="1"/>
    <n v="1"/>
    <n v="60093.82"/>
    <n v="12504.460000000001"/>
    <n v="0"/>
    <n v="0"/>
    <n v="0"/>
    <n v="0"/>
    <n v="72598.28"/>
    <s v="Wyoming"/>
    <d v="2020-02-01T00:00:00"/>
    <x v="2"/>
    <x v="2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2-01T00:00:00"/>
    <x v="2"/>
    <x v="2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2-01T00:00:00"/>
    <x v="2"/>
    <x v="2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2-01T00:00:00"/>
    <x v="2"/>
    <x v="2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3-01T00:00:00"/>
    <x v="3"/>
    <x v="3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3-01T00:00:00"/>
    <x v="3"/>
    <x v="3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3-01T00:00:00"/>
    <x v="3"/>
    <x v="3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0"/>
    <n v="0"/>
    <n v="2226739.0099999998"/>
    <s v="Wyoming"/>
    <d v="2020-03-01T00:00:00"/>
    <x v="3"/>
    <x v="3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3-01T00:00:00"/>
    <x v="3"/>
    <x v="3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3-01T00:00:00"/>
    <x v="3"/>
    <x v="3"/>
    <s v="NonSpecific Product (999)"/>
    <s v="Cheyenne Light Fuel &amp; Power Co"/>
    <x v="1"/>
    <s v="389"/>
  </r>
  <r>
    <n v="5"/>
    <n v="999"/>
    <x v="5"/>
    <x v="0"/>
    <n v="1"/>
    <n v="4740245.82"/>
    <n v="198680.2"/>
    <n v="-23870.34"/>
    <n v="0"/>
    <n v="0"/>
    <n v="0"/>
    <n v="4915055.68"/>
    <s v="Wyoming"/>
    <d v="2020-03-01T00:00:00"/>
    <x v="3"/>
    <x v="3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3-01T00:00:00"/>
    <x v="3"/>
    <x v="3"/>
    <s v="NonSpecific Product (999)"/>
    <s v="Cheyenne Light Fuel &amp; Power Co"/>
    <x v="1"/>
    <s v="390"/>
  </r>
  <r>
    <n v="5"/>
    <n v="999"/>
    <x v="7"/>
    <x v="0"/>
    <n v="1"/>
    <n v="384192.64"/>
    <n v="236577.43"/>
    <n v="0"/>
    <n v="0"/>
    <n v="0"/>
    <n v="0"/>
    <n v="620770.07000000007"/>
    <s v="Wyoming"/>
    <d v="2020-03-01T00:00:00"/>
    <x v="3"/>
    <x v="3"/>
    <s v="NonSpecific Product (999)"/>
    <s v="Cheyenne Light Fuel &amp; Power Co"/>
    <x v="1"/>
    <s v="391"/>
  </r>
  <r>
    <n v="5"/>
    <n v="999"/>
    <x v="8"/>
    <x v="0"/>
    <n v="1"/>
    <n v="77850.210000000006"/>
    <n v="54641.16"/>
    <n v="0"/>
    <n v="0"/>
    <n v="0"/>
    <n v="0"/>
    <n v="132491.37"/>
    <s v="Wyoming"/>
    <d v="2020-03-01T00:00:00"/>
    <x v="3"/>
    <x v="3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3-01T00:00:00"/>
    <x v="3"/>
    <x v="3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3-01T00:00:00"/>
    <x v="3"/>
    <x v="3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3-01T00:00:00"/>
    <x v="3"/>
    <x v="3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3-01T00:00:00"/>
    <x v="3"/>
    <x v="3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3-01T00:00:00"/>
    <x v="3"/>
    <x v="3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3-01T00:00:00"/>
    <x v="3"/>
    <x v="3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3-01T00:00:00"/>
    <x v="3"/>
    <x v="3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3-01T00:00:00"/>
    <x v="3"/>
    <x v="3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3-01T00:00:00"/>
    <x v="3"/>
    <x v="3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3-01T00:00:00"/>
    <x v="3"/>
    <x v="3"/>
    <s v="Regulated Electric (122)"/>
    <s v="Cheyenne Light Fuel &amp; Power Co"/>
    <x v="2"/>
    <s v="312"/>
  </r>
  <r>
    <n v="5"/>
    <n v="122"/>
    <x v="25"/>
    <x v="0"/>
    <n v="1"/>
    <n v="73330676.640000001"/>
    <n v="0"/>
    <n v="0"/>
    <n v="0"/>
    <n v="0"/>
    <n v="0"/>
    <n v="73330676.640000001"/>
    <s v="Wyoming"/>
    <d v="2020-03-01T00:00:00"/>
    <x v="3"/>
    <x v="3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3-01T00:00:00"/>
    <x v="3"/>
    <x v="3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3-01T00:00:00"/>
    <x v="3"/>
    <x v="3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3-01T00:00:00"/>
    <x v="3"/>
    <x v="3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3-01T00:00:00"/>
    <x v="3"/>
    <x v="3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3-01T00:00:00"/>
    <x v="3"/>
    <x v="3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3-01T00:00:00"/>
    <x v="3"/>
    <x v="3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3-01T00:00:00"/>
    <x v="3"/>
    <x v="3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3-01T00:00:00"/>
    <x v="3"/>
    <x v="3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3-01T00:00:00"/>
    <x v="3"/>
    <x v="3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3-01T00:00:00"/>
    <x v="3"/>
    <x v="3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3-01T00:00:00"/>
    <x v="3"/>
    <x v="3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3-01T00:00:00"/>
    <x v="3"/>
    <x v="3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3-01T00:00:00"/>
    <x v="3"/>
    <x v="3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3-01T00:00:00"/>
    <x v="3"/>
    <x v="3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3-01T00:00:00"/>
    <x v="3"/>
    <x v="3"/>
    <s v="Regulated Electric (122)"/>
    <s v="Cheyenne Light Fuel &amp; Power Co"/>
    <x v="3"/>
    <s v="354"/>
  </r>
  <r>
    <n v="5"/>
    <n v="122"/>
    <x v="42"/>
    <x v="0"/>
    <n v="1"/>
    <n v="8925644.5999999996"/>
    <n v="237193.85"/>
    <n v="-7698.49"/>
    <n v="0"/>
    <n v="0"/>
    <n v="0"/>
    <n v="9155139.9600000009"/>
    <s v="Wyoming"/>
    <d v="2020-03-01T00:00:00"/>
    <x v="3"/>
    <x v="3"/>
    <s v="Regulated Electric (122)"/>
    <s v="Cheyenne Light Fuel &amp; Power Co"/>
    <x v="3"/>
    <s v="355"/>
  </r>
  <r>
    <n v="5"/>
    <n v="122"/>
    <x v="43"/>
    <x v="0"/>
    <n v="1"/>
    <n v="5048063.71"/>
    <n v="285923.55"/>
    <n v="-12548.99"/>
    <n v="0"/>
    <n v="0"/>
    <n v="0"/>
    <n v="5321438.2699999996"/>
    <s v="Wyoming"/>
    <d v="2020-03-01T00:00:00"/>
    <x v="3"/>
    <x v="3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3-01T00:00:00"/>
    <x v="3"/>
    <x v="3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3-01T00:00:00"/>
    <x v="3"/>
    <x v="3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3-01T00:00:00"/>
    <x v="3"/>
    <x v="3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3-01T00:00:00"/>
    <x v="3"/>
    <x v="3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3-01T00:00:00"/>
    <x v="3"/>
    <x v="3"/>
    <s v="Regulated Electric (122)"/>
    <s v="Cheyenne Light Fuel &amp; Power Co"/>
    <x v="4"/>
    <s v="361"/>
  </r>
  <r>
    <n v="5"/>
    <n v="122"/>
    <x v="50"/>
    <x v="0"/>
    <n v="1"/>
    <n v="30386792.280000001"/>
    <n v="1022019.01"/>
    <n v="0"/>
    <n v="0"/>
    <n v="0"/>
    <n v="0"/>
    <n v="31408811.289999999"/>
    <s v="Wyoming"/>
    <d v="2020-03-01T00:00:00"/>
    <x v="3"/>
    <x v="3"/>
    <s v="Regulated Electric (122)"/>
    <s v="Cheyenne Light Fuel &amp; Power Co"/>
    <x v="4"/>
    <s v="362"/>
  </r>
  <r>
    <n v="5"/>
    <n v="122"/>
    <x v="51"/>
    <x v="0"/>
    <n v="1"/>
    <n v="25701456.010000002"/>
    <n v="314942.23"/>
    <n v="-4635.83"/>
    <n v="0"/>
    <n v="0"/>
    <n v="0"/>
    <n v="26011762.41"/>
    <s v="Wyoming"/>
    <d v="2020-03-01T00:00:00"/>
    <x v="3"/>
    <x v="3"/>
    <s v="Regulated Electric (122)"/>
    <s v="Cheyenne Light Fuel &amp; Power Co"/>
    <x v="4"/>
    <s v="364"/>
  </r>
  <r>
    <n v="5"/>
    <n v="122"/>
    <x v="52"/>
    <x v="0"/>
    <n v="1"/>
    <n v="22889905.359999999"/>
    <n v="290315.47000000003"/>
    <n v="-4712.91"/>
    <n v="0"/>
    <n v="0"/>
    <n v="0"/>
    <n v="23175507.920000002"/>
    <s v="Wyoming"/>
    <d v="2020-03-01T00:00:00"/>
    <x v="3"/>
    <x v="3"/>
    <s v="Regulated Electric (122)"/>
    <s v="Cheyenne Light Fuel &amp; Power Co"/>
    <x v="4"/>
    <s v="365"/>
  </r>
  <r>
    <n v="5"/>
    <n v="122"/>
    <x v="53"/>
    <x v="0"/>
    <n v="1"/>
    <n v="9197372.6699999999"/>
    <n v="82675.66"/>
    <n v="0"/>
    <n v="0"/>
    <n v="0"/>
    <n v="0"/>
    <n v="9280048.3300000001"/>
    <s v="Wyoming"/>
    <d v="2020-03-01T00:00:00"/>
    <x v="3"/>
    <x v="3"/>
    <s v="Regulated Electric (122)"/>
    <s v="Cheyenne Light Fuel &amp; Power Co"/>
    <x v="4"/>
    <s v="366"/>
  </r>
  <r>
    <n v="5"/>
    <n v="122"/>
    <x v="54"/>
    <x v="0"/>
    <n v="1"/>
    <n v="41499835.649999999"/>
    <n v="1376346.48"/>
    <n v="-25299.91"/>
    <n v="0"/>
    <n v="0"/>
    <n v="0"/>
    <n v="42850882.219999999"/>
    <s v="Wyoming"/>
    <d v="2020-03-01T00:00:00"/>
    <x v="3"/>
    <x v="3"/>
    <s v="Regulated Electric (122)"/>
    <s v="Cheyenne Light Fuel &amp; Power Co"/>
    <x v="4"/>
    <s v="367"/>
  </r>
  <r>
    <n v="5"/>
    <n v="122"/>
    <x v="55"/>
    <x v="0"/>
    <n v="1"/>
    <n v="3473065.8"/>
    <n v="69030.52"/>
    <n v="-20534.63"/>
    <n v="0"/>
    <n v="0"/>
    <n v="0"/>
    <n v="3521561.69"/>
    <s v="Wyoming"/>
    <d v="2020-03-01T00:00:00"/>
    <x v="3"/>
    <x v="3"/>
    <s v="Regulated Electric (122)"/>
    <s v="Cheyenne Light Fuel &amp; Power Co"/>
    <x v="4"/>
    <s v="368"/>
  </r>
  <r>
    <n v="5"/>
    <n v="122"/>
    <x v="56"/>
    <x v="0"/>
    <n v="1"/>
    <n v="7235931.9699999997"/>
    <n v="22687.24"/>
    <n v="0"/>
    <n v="0"/>
    <n v="0"/>
    <n v="0"/>
    <n v="7258619.21"/>
    <s v="Wyoming"/>
    <d v="2020-03-01T00:00:00"/>
    <x v="3"/>
    <x v="3"/>
    <s v="Regulated Electric (122)"/>
    <s v="Cheyenne Light Fuel &amp; Power Co"/>
    <x v="4"/>
    <s v="368"/>
  </r>
  <r>
    <n v="5"/>
    <n v="122"/>
    <x v="57"/>
    <x v="0"/>
    <n v="1"/>
    <n v="16298421.560000001"/>
    <n v="0"/>
    <n v="0"/>
    <n v="0"/>
    <n v="0"/>
    <n v="0"/>
    <n v="16298421.560000001"/>
    <s v="Wyoming"/>
    <d v="2020-03-01T00:00:00"/>
    <x v="3"/>
    <x v="3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3-01T00:00:00"/>
    <x v="3"/>
    <x v="3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3-01T00:00:00"/>
    <x v="3"/>
    <x v="3"/>
    <s v="Regulated Electric (122)"/>
    <s v="Cheyenne Light Fuel &amp; Power Co"/>
    <x v="4"/>
    <s v="369"/>
  </r>
  <r>
    <n v="5"/>
    <n v="122"/>
    <x v="60"/>
    <x v="0"/>
    <n v="1"/>
    <n v="832305.27"/>
    <n v="0"/>
    <n v="0"/>
    <n v="0"/>
    <n v="0"/>
    <n v="0"/>
    <n v="832305.27"/>
    <s v="Wyoming"/>
    <d v="2020-03-01T00:00:00"/>
    <x v="3"/>
    <x v="3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70"/>
  </r>
  <r>
    <n v="5"/>
    <n v="122"/>
    <x v="62"/>
    <x v="0"/>
    <n v="1"/>
    <n v="6063607.0599999996"/>
    <n v="0"/>
    <n v="-3311.65"/>
    <n v="627.65"/>
    <n v="0"/>
    <n v="0"/>
    <n v="6060923.0599999996"/>
    <s v="Wyoming"/>
    <d v="2020-03-01T00:00:00"/>
    <x v="3"/>
    <x v="3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3-01T00:00:00"/>
    <x v="3"/>
    <x v="3"/>
    <s v="Regulated Electric (122)"/>
    <s v="Cheyenne Light Fuel &amp; Power Co"/>
    <x v="4"/>
    <s v="371"/>
  </r>
  <r>
    <n v="5"/>
    <n v="122"/>
    <x v="64"/>
    <x v="0"/>
    <n v="1"/>
    <n v="7253305.9100000001"/>
    <n v="0"/>
    <n v="0"/>
    <n v="0"/>
    <n v="0"/>
    <n v="0"/>
    <n v="7253305.9100000001"/>
    <s v="Wyoming"/>
    <d v="2020-03-01T00:00:00"/>
    <x v="3"/>
    <x v="3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3-01T00:00:00"/>
    <x v="3"/>
    <x v="3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3-01T00:00:00"/>
    <x v="3"/>
    <x v="3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3-01T00:00:00"/>
    <x v="3"/>
    <x v="3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3-01T00:00:00"/>
    <x v="3"/>
    <x v="3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3-01T00:00:00"/>
    <x v="3"/>
    <x v="3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3-01T00:00:00"/>
    <x v="3"/>
    <x v="3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3-01T00:00:00"/>
    <x v="3"/>
    <x v="3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3-01T00:00:00"/>
    <x v="3"/>
    <x v="3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3-01T00:00:00"/>
    <x v="3"/>
    <x v="3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3-01T00:00:00"/>
    <x v="3"/>
    <x v="3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3-01T00:00:00"/>
    <x v="3"/>
    <x v="3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3-01T00:00:00"/>
    <x v="3"/>
    <x v="3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3-01T00:00:00"/>
    <x v="3"/>
    <x v="3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3-01T00:00:00"/>
    <x v="3"/>
    <x v="3"/>
    <s v="Regulated Electric (122)"/>
    <s v="Cheyenne Light Fuel &amp; Power Co"/>
    <x v="0"/>
    <s v="396"/>
  </r>
  <r>
    <n v="5"/>
    <n v="122"/>
    <x v="77"/>
    <x v="0"/>
    <n v="1"/>
    <n v="362328.43"/>
    <n v="0"/>
    <n v="0"/>
    <n v="0"/>
    <n v="0"/>
    <n v="0"/>
    <n v="362328.43"/>
    <s v="Wyoming"/>
    <d v="2020-03-01T00:00:00"/>
    <x v="3"/>
    <x v="3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3-01T00:00:00"/>
    <x v="3"/>
    <x v="3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3-01T00:00:00"/>
    <x v="3"/>
    <x v="3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8"/>
  </r>
  <r>
    <n v="5"/>
    <n v="103"/>
    <x v="131"/>
    <x v="2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02"/>
  </r>
  <r>
    <n v="5"/>
    <n v="999"/>
    <x v="5"/>
    <x v="1"/>
    <n v="1"/>
    <n v="603834.32000000007"/>
    <n v="-505802.05"/>
    <n v="0"/>
    <n v="0"/>
    <n v="0"/>
    <n v="0"/>
    <n v="98032.27"/>
    <s v="Wyoming"/>
    <d v="2020-03-01T00:00:00"/>
    <x v="3"/>
    <x v="3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0"/>
  </r>
  <r>
    <n v="5"/>
    <n v="999"/>
    <x v="7"/>
    <x v="1"/>
    <n v="1"/>
    <n v="213549.63"/>
    <n v="3518.4900000000002"/>
    <n v="0"/>
    <n v="0"/>
    <n v="0"/>
    <n v="0"/>
    <n v="217068.12"/>
    <s v="Wyoming"/>
    <d v="2020-03-01T00:00:00"/>
    <x v="3"/>
    <x v="3"/>
    <s v="NonSpecific Product (999)"/>
    <s v="Cheyenne Light Fuel &amp; Power Co"/>
    <x v="1"/>
    <s v="391"/>
  </r>
  <r>
    <n v="5"/>
    <n v="999"/>
    <x v="8"/>
    <x v="1"/>
    <n v="1"/>
    <n v="166085.26999999999"/>
    <n v="-239.74"/>
    <n v="0"/>
    <n v="0"/>
    <n v="0"/>
    <n v="0"/>
    <n v="165845.53"/>
    <s v="Wyoming"/>
    <d v="2020-03-01T00:00:00"/>
    <x v="3"/>
    <x v="3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3-01T00:00:00"/>
    <x v="3"/>
    <x v="3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3-01T00:00:00"/>
    <x v="3"/>
    <x v="3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6"/>
  </r>
  <r>
    <n v="5"/>
    <n v="999"/>
    <x v="20"/>
    <x v="1"/>
    <n v="1"/>
    <n v="131460.73000000001"/>
    <n v="-14.36"/>
    <n v="0"/>
    <n v="0"/>
    <n v="0"/>
    <n v="0"/>
    <n v="131446.37"/>
    <s v="Wyoming"/>
    <d v="2020-03-01T00:00:00"/>
    <x v="3"/>
    <x v="3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03-01T00:00:00"/>
    <x v="3"/>
    <x v="3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3-01T00:00:00"/>
    <x v="3"/>
    <x v="3"/>
    <s v="Regulated Electric (122)"/>
    <s v="Cheyenne Light Fuel &amp; Power Co"/>
    <x v="2"/>
    <s v="311"/>
  </r>
  <r>
    <n v="5"/>
    <n v="122"/>
    <x v="24"/>
    <x v="1"/>
    <n v="1"/>
    <n v="576899.68000000005"/>
    <n v="435.38"/>
    <n v="0"/>
    <n v="0"/>
    <n v="0"/>
    <n v="0"/>
    <n v="577335.06000000006"/>
    <s v="Wyoming"/>
    <d v="2020-03-01T00:00:00"/>
    <x v="3"/>
    <x v="3"/>
    <s v="Regulated Electric (122)"/>
    <s v="Cheyenne Light Fuel &amp; Power Co"/>
    <x v="2"/>
    <s v="312"/>
  </r>
  <r>
    <n v="5"/>
    <n v="122"/>
    <x v="25"/>
    <x v="1"/>
    <n v="1"/>
    <n v="1028097.04"/>
    <n v="0"/>
    <n v="0"/>
    <n v="0"/>
    <n v="0"/>
    <n v="0"/>
    <n v="1028097.04"/>
    <s v="Wyoming"/>
    <d v="2020-03-01T00:00:00"/>
    <x v="3"/>
    <x v="3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40"/>
  </r>
  <r>
    <n v="5"/>
    <n v="122"/>
    <x v="29"/>
    <x v="1"/>
    <n v="1"/>
    <n v="171792.23"/>
    <n v="149346.51"/>
    <n v="0"/>
    <n v="0"/>
    <n v="0"/>
    <n v="0"/>
    <n v="321138.74"/>
    <s v="Wyoming"/>
    <d v="2020-03-01T00:00:00"/>
    <x v="3"/>
    <x v="3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2"/>
    <s v="341"/>
  </r>
  <r>
    <n v="5"/>
    <n v="122"/>
    <x v="31"/>
    <x v="1"/>
    <n v="1"/>
    <n v="287178.03000000003"/>
    <n v="1715.92"/>
    <n v="0"/>
    <n v="0"/>
    <n v="0"/>
    <n v="0"/>
    <n v="288893.95"/>
    <s v="Wyoming"/>
    <d v="2020-03-01T00:00:00"/>
    <x v="3"/>
    <x v="3"/>
    <s v="Regulated Electric (122)"/>
    <s v="Cheyenne Light Fuel &amp; Power Co"/>
    <x v="2"/>
    <s v="342"/>
  </r>
  <r>
    <n v="5"/>
    <n v="122"/>
    <x v="32"/>
    <x v="1"/>
    <n v="1"/>
    <n v="2682199.12"/>
    <n v="147359.70000000001"/>
    <n v="0"/>
    <n v="0"/>
    <n v="0"/>
    <n v="0"/>
    <n v="2829558.8200000003"/>
    <s v="Wyoming"/>
    <d v="2020-03-01T00:00:00"/>
    <x v="3"/>
    <x v="3"/>
    <s v="Regulated Electric (122)"/>
    <s v="Cheyenne Light Fuel &amp; Power Co"/>
    <x v="2"/>
    <s v="344"/>
  </r>
  <r>
    <n v="5"/>
    <n v="122"/>
    <x v="33"/>
    <x v="1"/>
    <n v="1"/>
    <n v="403407.38"/>
    <n v="6542.93"/>
    <n v="0"/>
    <n v="0"/>
    <n v="0"/>
    <n v="0"/>
    <n v="409950.31"/>
    <s v="Wyoming"/>
    <d v="2020-03-01T00:00:00"/>
    <x v="3"/>
    <x v="3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3-01T00:00:00"/>
    <x v="3"/>
    <x v="3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3-01T00:00:00"/>
    <x v="3"/>
    <x v="3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2"/>
  </r>
  <r>
    <n v="5"/>
    <n v="122"/>
    <x v="40"/>
    <x v="1"/>
    <n v="1"/>
    <n v="1071090.22"/>
    <n v="-1013692.35"/>
    <n v="0"/>
    <n v="0"/>
    <n v="0"/>
    <n v="0"/>
    <n v="57397.87"/>
    <s v="Wyoming"/>
    <d v="2020-03-01T00:00:00"/>
    <x v="3"/>
    <x v="3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3"/>
  </r>
  <r>
    <n v="5"/>
    <n v="122"/>
    <x v="42"/>
    <x v="1"/>
    <n v="1"/>
    <n v="286197.87"/>
    <n v="-286197.87"/>
    <n v="0"/>
    <n v="0"/>
    <n v="0"/>
    <n v="0"/>
    <n v="0"/>
    <s v="Wyoming"/>
    <d v="2020-03-01T00:00:00"/>
    <x v="3"/>
    <x v="3"/>
    <s v="Regulated Electric (122)"/>
    <s v="Cheyenne Light Fuel &amp; Power Co"/>
    <x v="3"/>
    <s v="355"/>
  </r>
  <r>
    <n v="5"/>
    <n v="122"/>
    <x v="43"/>
    <x v="1"/>
    <n v="1"/>
    <n v="286197.92"/>
    <n v="-286197.92"/>
    <n v="0"/>
    <n v="0"/>
    <n v="0"/>
    <n v="0"/>
    <n v="0"/>
    <s v="Wyoming"/>
    <d v="2020-03-01T00:00:00"/>
    <x v="3"/>
    <x v="3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61"/>
  </r>
  <r>
    <n v="5"/>
    <n v="122"/>
    <x v="50"/>
    <x v="1"/>
    <n v="1"/>
    <n v="117706.51000000001"/>
    <n v="32223.83"/>
    <n v="0"/>
    <n v="0"/>
    <n v="0"/>
    <n v="0"/>
    <n v="149930.34"/>
    <s v="Wyoming"/>
    <d v="2020-03-01T00:00:00"/>
    <x v="3"/>
    <x v="3"/>
    <s v="Regulated Electric (122)"/>
    <s v="Cheyenne Light Fuel &amp; Power Co"/>
    <x v="4"/>
    <s v="362"/>
  </r>
  <r>
    <n v="5"/>
    <n v="122"/>
    <x v="51"/>
    <x v="1"/>
    <n v="1"/>
    <n v="2375214.2800000003"/>
    <n v="557188.82999999996"/>
    <n v="0"/>
    <n v="0"/>
    <n v="0"/>
    <n v="0"/>
    <n v="2932403.11"/>
    <s v="Wyoming"/>
    <d v="2020-03-01T00:00:00"/>
    <x v="3"/>
    <x v="3"/>
    <s v="Regulated Electric (122)"/>
    <s v="Cheyenne Light Fuel &amp; Power Co"/>
    <x v="4"/>
    <s v="364"/>
  </r>
  <r>
    <n v="5"/>
    <n v="122"/>
    <x v="52"/>
    <x v="1"/>
    <n v="1"/>
    <n v="856791.63"/>
    <n v="-269678.43"/>
    <n v="0"/>
    <n v="0"/>
    <n v="0"/>
    <n v="0"/>
    <n v="587113.20000000007"/>
    <s v="Wyoming"/>
    <d v="2020-03-01T00:00:00"/>
    <x v="3"/>
    <x v="3"/>
    <s v="Regulated Electric (122)"/>
    <s v="Cheyenne Light Fuel &amp; Power Co"/>
    <x v="4"/>
    <s v="365"/>
  </r>
  <r>
    <n v="5"/>
    <n v="122"/>
    <x v="53"/>
    <x v="1"/>
    <n v="1"/>
    <n v="556840.89"/>
    <n v="1942.73"/>
    <n v="0"/>
    <n v="0"/>
    <n v="0"/>
    <n v="0"/>
    <n v="558783.62"/>
    <s v="Wyoming"/>
    <d v="2020-03-01T00:00:00"/>
    <x v="3"/>
    <x v="3"/>
    <s v="Regulated Electric (122)"/>
    <s v="Cheyenne Light Fuel &amp; Power Co"/>
    <x v="4"/>
    <s v="366"/>
  </r>
  <r>
    <n v="5"/>
    <n v="122"/>
    <x v="54"/>
    <x v="1"/>
    <n v="1"/>
    <n v="8586130.9000000004"/>
    <n v="-877090.14"/>
    <n v="0"/>
    <n v="0"/>
    <n v="0"/>
    <n v="0"/>
    <n v="7709040.7599999998"/>
    <s v="Wyoming"/>
    <d v="2020-03-01T00:00:00"/>
    <x v="3"/>
    <x v="3"/>
    <s v="Regulated Electric (122)"/>
    <s v="Cheyenne Light Fuel &amp; Power Co"/>
    <x v="4"/>
    <s v="367"/>
  </r>
  <r>
    <n v="5"/>
    <n v="122"/>
    <x v="55"/>
    <x v="1"/>
    <n v="1"/>
    <n v="389896.85000000003"/>
    <n v="-2629.73"/>
    <n v="0"/>
    <n v="0"/>
    <n v="0"/>
    <n v="0"/>
    <n v="387267.12"/>
    <s v="Wyoming"/>
    <d v="2020-03-01T00:00:00"/>
    <x v="3"/>
    <x v="3"/>
    <s v="Regulated Electric (122)"/>
    <s v="Cheyenne Light Fuel &amp; Power Co"/>
    <x v="4"/>
    <s v="368"/>
  </r>
  <r>
    <n v="5"/>
    <n v="122"/>
    <x v="56"/>
    <x v="1"/>
    <n v="1"/>
    <n v="318504.55"/>
    <n v="46893.72"/>
    <n v="0"/>
    <n v="0"/>
    <n v="0"/>
    <n v="0"/>
    <n v="365398.27"/>
    <s v="Wyoming"/>
    <d v="2020-03-01T00:00:00"/>
    <x v="3"/>
    <x v="3"/>
    <s v="Regulated Electric (122)"/>
    <s v="Cheyenne Light Fuel &amp; Power Co"/>
    <x v="4"/>
    <s v="368"/>
  </r>
  <r>
    <n v="5"/>
    <n v="122"/>
    <x v="57"/>
    <x v="1"/>
    <n v="1"/>
    <n v="680477.8"/>
    <n v="32245.29"/>
    <n v="0"/>
    <n v="0"/>
    <n v="0"/>
    <n v="0"/>
    <n v="712723.09"/>
    <s v="Wyoming"/>
    <d v="2020-03-01T00:00:00"/>
    <x v="3"/>
    <x v="3"/>
    <s v="Regulated Electric (122)"/>
    <s v="Cheyenne Light Fuel &amp; Power Co"/>
    <x v="4"/>
    <s v="368"/>
  </r>
  <r>
    <n v="5"/>
    <n v="122"/>
    <x v="58"/>
    <x v="1"/>
    <n v="1"/>
    <n v="617588.21"/>
    <n v="-449449.89"/>
    <n v="0"/>
    <n v="0"/>
    <n v="0"/>
    <n v="0"/>
    <n v="168138.32"/>
    <s v="Wyoming"/>
    <d v="2020-03-01T00:00:00"/>
    <x v="3"/>
    <x v="3"/>
    <s v="Regulated Electric (122)"/>
    <s v="Cheyenne Light Fuel &amp; Power Co"/>
    <x v="4"/>
    <s v="369"/>
  </r>
  <r>
    <n v="5"/>
    <n v="122"/>
    <x v="59"/>
    <x v="1"/>
    <n v="1"/>
    <n v="715672.54"/>
    <n v="86904.26"/>
    <n v="0"/>
    <n v="0"/>
    <n v="0"/>
    <n v="0"/>
    <n v="802576.8"/>
    <s v="Wyoming"/>
    <d v="2020-03-01T00:00:00"/>
    <x v="3"/>
    <x v="3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4"/>
    <s v="370"/>
  </r>
  <r>
    <n v="5"/>
    <n v="122"/>
    <x v="62"/>
    <x v="1"/>
    <n v="1"/>
    <n v="6128.9400000000005"/>
    <n v="1681.77"/>
    <n v="0"/>
    <n v="0"/>
    <n v="0"/>
    <n v="0"/>
    <n v="7810.71"/>
    <s v="Wyoming"/>
    <d v="2020-03-01T00:00:00"/>
    <x v="3"/>
    <x v="3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3-01T00:00:00"/>
    <x v="3"/>
    <x v="3"/>
    <s v="Regulated Electric (122)"/>
    <s v="Cheyenne Light Fuel &amp; Power Co"/>
    <x v="4"/>
    <s v="371"/>
  </r>
  <r>
    <n v="5"/>
    <n v="122"/>
    <x v="64"/>
    <x v="1"/>
    <n v="1"/>
    <n v="164962.35"/>
    <n v="21169.87"/>
    <n v="0"/>
    <n v="0"/>
    <n v="0"/>
    <n v="0"/>
    <n v="186132.22"/>
    <s v="Wyoming"/>
    <d v="2020-03-01T00:00:00"/>
    <x v="3"/>
    <x v="3"/>
    <s v="Regulated Electric (122)"/>
    <s v="Cheyenne Light Fuel &amp; Power Co"/>
    <x v="4"/>
    <s v="373"/>
  </r>
  <r>
    <n v="5"/>
    <n v="122"/>
    <x v="138"/>
    <x v="1"/>
    <n v="1"/>
    <n v="0"/>
    <n v="305491.69"/>
    <n v="0"/>
    <n v="0"/>
    <n v="0"/>
    <n v="0"/>
    <n v="305491.69"/>
    <s v="Wyoming"/>
    <d v="2020-03-01T00:00:00"/>
    <x v="3"/>
    <x v="3"/>
    <s v="Regulated Electric (122)"/>
    <s v="Cheyenne Light Fuel &amp; Power Co"/>
    <x v="0"/>
    <s v="389"/>
  </r>
  <r>
    <n v="5"/>
    <n v="122"/>
    <x v="137"/>
    <x v="1"/>
    <n v="1"/>
    <n v="27012.16"/>
    <n v="183511.54"/>
    <n v="0"/>
    <n v="0"/>
    <n v="0"/>
    <n v="0"/>
    <n v="210523.7"/>
    <s v="Wyoming"/>
    <d v="2020-03-01T00:00:00"/>
    <x v="3"/>
    <x v="3"/>
    <s v="Regulated Electric (122)"/>
    <s v="Cheyenne Light Fuel &amp; Power Co"/>
    <x v="0"/>
    <s v="390"/>
  </r>
  <r>
    <n v="5"/>
    <n v="122"/>
    <x v="139"/>
    <x v="1"/>
    <n v="1"/>
    <n v="0"/>
    <n v="734046.1"/>
    <n v="0"/>
    <n v="0"/>
    <n v="0"/>
    <n v="0"/>
    <n v="734046.1"/>
    <s v="Wyoming"/>
    <d v="2020-03-01T00:00:00"/>
    <x v="3"/>
    <x v="3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3-01T00:00:00"/>
    <x v="3"/>
    <x v="3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3-01T00:00:00"/>
    <x v="3"/>
    <x v="3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1"/>
  </r>
  <r>
    <n v="5"/>
    <n v="122"/>
    <x v="66"/>
    <x v="1"/>
    <n v="1"/>
    <n v="355337.42"/>
    <n v="0"/>
    <n v="0"/>
    <n v="0"/>
    <n v="0"/>
    <n v="0"/>
    <n v="355337.42"/>
    <s v="Wyoming"/>
    <d v="2020-03-01T00:00:00"/>
    <x v="3"/>
    <x v="3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3-01T00:00:00"/>
    <x v="3"/>
    <x v="3"/>
    <s v="Regulated Electric (122)"/>
    <s v="Cheyenne Light Fuel &amp; Power Co"/>
    <x v="0"/>
    <s v="392"/>
  </r>
  <r>
    <n v="5"/>
    <n v="122"/>
    <x v="68"/>
    <x v="1"/>
    <n v="1"/>
    <n v="543896.19000000006"/>
    <n v="0"/>
    <n v="0"/>
    <n v="0"/>
    <n v="0"/>
    <n v="0"/>
    <n v="543896.19000000006"/>
    <s v="Wyoming"/>
    <d v="2020-03-01T00:00:00"/>
    <x v="3"/>
    <x v="3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2"/>
  </r>
  <r>
    <n v="5"/>
    <n v="122"/>
    <x v="70"/>
    <x v="1"/>
    <n v="1"/>
    <n v="1657618.48"/>
    <n v="2916.56"/>
    <n v="0"/>
    <n v="0"/>
    <n v="0"/>
    <n v="0"/>
    <n v="1660535.04"/>
    <s v="Wyoming"/>
    <d v="2020-03-01T00:00:00"/>
    <x v="3"/>
    <x v="3"/>
    <s v="Regulated Electric (122)"/>
    <s v="Cheyenne Light Fuel &amp; Power Co"/>
    <x v="0"/>
    <s v="392"/>
  </r>
  <r>
    <n v="5"/>
    <n v="122"/>
    <x v="71"/>
    <x v="1"/>
    <n v="1"/>
    <n v="106057.43000000001"/>
    <n v="0"/>
    <n v="0"/>
    <n v="0"/>
    <n v="0"/>
    <n v="0"/>
    <n v="106057.43000000001"/>
    <s v="Wyoming"/>
    <d v="2020-03-01T00:00:00"/>
    <x v="3"/>
    <x v="3"/>
    <s v="Regulated Electric (122)"/>
    <s v="Cheyenne Light Fuel &amp; Power Co"/>
    <x v="0"/>
    <s v="392"/>
  </r>
  <r>
    <n v="5"/>
    <n v="122"/>
    <x v="73"/>
    <x v="1"/>
    <n v="1"/>
    <n v="72598.28"/>
    <n v="19970.420000000002"/>
    <n v="0"/>
    <n v="0"/>
    <n v="0"/>
    <n v="0"/>
    <n v="92568.7"/>
    <s v="Wyoming"/>
    <d v="2020-03-01T00:00:00"/>
    <x v="3"/>
    <x v="3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3-01T00:00:00"/>
    <x v="3"/>
    <x v="3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3-01T00:00:00"/>
    <x v="3"/>
    <x v="3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3-01T00:00:00"/>
    <x v="3"/>
    <x v="3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4-01T00:00:00"/>
    <x v="4"/>
    <x v="4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4-01T00:00:00"/>
    <x v="4"/>
    <x v="4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4-01T00:00:00"/>
    <x v="4"/>
    <x v="4"/>
    <s v="Regulated Electric (122)"/>
    <s v="Cheyenne Light Fuel &amp; Power Co"/>
    <x v="0"/>
    <s v="391"/>
  </r>
  <r>
    <n v="5"/>
    <n v="999"/>
    <x v="2"/>
    <x v="0"/>
    <n v="1"/>
    <n v="2226739.0099999998"/>
    <n v="0"/>
    <n v="0"/>
    <n v="0"/>
    <n v="-2226739.0099999998"/>
    <n v="0"/>
    <n v="0"/>
    <s v="Wyoming"/>
    <d v="2020-04-01T00:00:00"/>
    <x v="4"/>
    <x v="4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4-01T00:00:00"/>
    <x v="4"/>
    <x v="4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4-01T00:00:00"/>
    <x v="4"/>
    <x v="4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4-01T00:00:00"/>
    <x v="4"/>
    <x v="4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4-01T00:00:00"/>
    <x v="4"/>
    <x v="4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4-01T00:00:00"/>
    <x v="4"/>
    <x v="4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4-01T00:00:00"/>
    <x v="4"/>
    <x v="4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4-01T00:00:00"/>
    <x v="4"/>
    <x v="4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4-01T00:00:00"/>
    <x v="4"/>
    <x v="4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4-01T00:00:00"/>
    <x v="4"/>
    <x v="4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4-01T00:00:00"/>
    <x v="4"/>
    <x v="4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4-01T00:00:00"/>
    <x v="4"/>
    <x v="4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4-01T00:00:00"/>
    <x v="4"/>
    <x v="4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4-01T00:00:00"/>
    <x v="4"/>
    <x v="4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4-01T00:00:00"/>
    <x v="4"/>
    <x v="4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4-01T00:00:00"/>
    <x v="4"/>
    <x v="4"/>
    <s v="Regulated Electric (122)"/>
    <s v="Cheyenne Light Fuel &amp; Power Co"/>
    <x v="2"/>
    <s v="311"/>
  </r>
  <r>
    <n v="5"/>
    <n v="122"/>
    <x v="24"/>
    <x v="0"/>
    <n v="1"/>
    <n v="95444646.319999993"/>
    <n v="0"/>
    <n v="0"/>
    <n v="0"/>
    <n v="0"/>
    <n v="0"/>
    <n v="95444646.319999993"/>
    <s v="Wyoming"/>
    <d v="2020-04-01T00:00:00"/>
    <x v="4"/>
    <x v="4"/>
    <s v="Regulated Electric (122)"/>
    <s v="Cheyenne Light Fuel &amp; Power Co"/>
    <x v="2"/>
    <s v="312"/>
  </r>
  <r>
    <n v="5"/>
    <n v="122"/>
    <x v="25"/>
    <x v="0"/>
    <n v="1"/>
    <n v="73330676.640000001"/>
    <n v="456255.36"/>
    <n v="-396644.07"/>
    <n v="0"/>
    <n v="0"/>
    <n v="0"/>
    <n v="73390287.930000007"/>
    <s v="Wyoming"/>
    <d v="2020-04-01T00:00:00"/>
    <x v="4"/>
    <x v="4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4-01T00:00:00"/>
    <x v="4"/>
    <x v="4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4-01T00:00:00"/>
    <x v="4"/>
    <x v="4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4-01T00:00:00"/>
    <x v="4"/>
    <x v="4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4-01T00:00:00"/>
    <x v="4"/>
    <x v="4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4-01T00:00:00"/>
    <x v="4"/>
    <x v="4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4-01T00:00:00"/>
    <x v="4"/>
    <x v="4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4-01T00:00:00"/>
    <x v="4"/>
    <x v="4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4-01T00:00:00"/>
    <x v="4"/>
    <x v="4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4-01T00:00:00"/>
    <x v="4"/>
    <x v="4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4-01T00:00:00"/>
    <x v="4"/>
    <x v="4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4-01T00:00:00"/>
    <x v="4"/>
    <x v="4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4-01T00:00:00"/>
    <x v="4"/>
    <x v="4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4-01T00:00:00"/>
    <x v="4"/>
    <x v="4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4-01T00:00:00"/>
    <x v="4"/>
    <x v="4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4-01T00:00:00"/>
    <x v="4"/>
    <x v="4"/>
    <s v="Regulated Electric (122)"/>
    <s v="Cheyenne Light Fuel &amp; Power Co"/>
    <x v="3"/>
    <s v="354"/>
  </r>
  <r>
    <n v="5"/>
    <n v="122"/>
    <x v="42"/>
    <x v="0"/>
    <n v="1"/>
    <n v="9155139.9600000009"/>
    <n v="0"/>
    <n v="0"/>
    <n v="0"/>
    <n v="-470.07"/>
    <n v="0"/>
    <n v="9154669.8900000006"/>
    <s v="Wyoming"/>
    <d v="2020-04-01T00:00:00"/>
    <x v="4"/>
    <x v="4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4-01T00:00:00"/>
    <x v="4"/>
    <x v="4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4-01T00:00:00"/>
    <x v="4"/>
    <x v="4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4-01T00:00:00"/>
    <x v="4"/>
    <x v="4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4-01T00:00:00"/>
    <x v="4"/>
    <x v="4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4-01T00:00:00"/>
    <x v="4"/>
    <x v="4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4-01T00:00:00"/>
    <x v="4"/>
    <x v="4"/>
    <s v="Regulated Electric (122)"/>
    <s v="Cheyenne Light Fuel &amp; Power Co"/>
    <x v="4"/>
    <s v="361"/>
  </r>
  <r>
    <n v="5"/>
    <n v="122"/>
    <x v="50"/>
    <x v="0"/>
    <n v="1"/>
    <n v="31408811.289999999"/>
    <n v="80348.900000000009"/>
    <n v="0"/>
    <n v="0"/>
    <n v="0"/>
    <n v="0"/>
    <n v="31489160.190000001"/>
    <s v="Wyoming"/>
    <d v="2020-04-01T00:00:00"/>
    <x v="4"/>
    <x v="4"/>
    <s v="Regulated Electric (122)"/>
    <s v="Cheyenne Light Fuel &amp; Power Co"/>
    <x v="4"/>
    <s v="362"/>
  </r>
  <r>
    <n v="5"/>
    <n v="122"/>
    <x v="51"/>
    <x v="0"/>
    <n v="1"/>
    <n v="26011762.41"/>
    <n v="898390.79"/>
    <n v="-21924.28"/>
    <n v="0"/>
    <n v="0"/>
    <n v="0"/>
    <n v="26888228.920000002"/>
    <s v="Wyoming"/>
    <d v="2020-04-01T00:00:00"/>
    <x v="4"/>
    <x v="4"/>
    <s v="Regulated Electric (122)"/>
    <s v="Cheyenne Light Fuel &amp; Power Co"/>
    <x v="4"/>
    <s v="364"/>
  </r>
  <r>
    <n v="5"/>
    <n v="122"/>
    <x v="52"/>
    <x v="0"/>
    <n v="1"/>
    <n v="23175507.920000002"/>
    <n v="605165.22"/>
    <n v="-100522.88"/>
    <n v="0"/>
    <n v="0"/>
    <n v="0"/>
    <n v="23680150.260000002"/>
    <s v="Wyoming"/>
    <d v="2020-04-01T00:00:00"/>
    <x v="4"/>
    <x v="4"/>
    <s v="Regulated Electric (122)"/>
    <s v="Cheyenne Light Fuel &amp; Power Co"/>
    <x v="4"/>
    <s v="365"/>
  </r>
  <r>
    <n v="5"/>
    <n v="122"/>
    <x v="53"/>
    <x v="0"/>
    <n v="1"/>
    <n v="9280048.3300000001"/>
    <n v="107357.46"/>
    <n v="0"/>
    <n v="470.07"/>
    <n v="0"/>
    <n v="0"/>
    <n v="9387875.8599999994"/>
    <s v="Wyoming"/>
    <d v="2020-04-01T00:00:00"/>
    <x v="4"/>
    <x v="4"/>
    <s v="Regulated Electric (122)"/>
    <s v="Cheyenne Light Fuel &amp; Power Co"/>
    <x v="4"/>
    <s v="366"/>
  </r>
  <r>
    <n v="5"/>
    <n v="122"/>
    <x v="54"/>
    <x v="0"/>
    <n v="1"/>
    <n v="42850882.219999999"/>
    <n v="467006.39"/>
    <n v="-3713.56"/>
    <n v="0"/>
    <n v="0"/>
    <n v="0"/>
    <n v="43314175.049999997"/>
    <s v="Wyoming"/>
    <d v="2020-04-01T00:00:00"/>
    <x v="4"/>
    <x v="4"/>
    <s v="Regulated Electric (122)"/>
    <s v="Cheyenne Light Fuel &amp; Power Co"/>
    <x v="4"/>
    <s v="367"/>
  </r>
  <r>
    <n v="5"/>
    <n v="122"/>
    <x v="55"/>
    <x v="0"/>
    <n v="1"/>
    <n v="3521561.69"/>
    <n v="82652.03"/>
    <n v="-5941.05"/>
    <n v="0"/>
    <n v="0"/>
    <n v="0"/>
    <n v="3598272.67"/>
    <s v="Wyoming"/>
    <d v="2020-04-01T00:00:00"/>
    <x v="4"/>
    <x v="4"/>
    <s v="Regulated Electric (122)"/>
    <s v="Cheyenne Light Fuel &amp; Power Co"/>
    <x v="4"/>
    <s v="368"/>
  </r>
  <r>
    <n v="5"/>
    <n v="122"/>
    <x v="56"/>
    <x v="0"/>
    <n v="1"/>
    <n v="7258619.21"/>
    <n v="25603.7"/>
    <n v="0"/>
    <n v="0"/>
    <n v="0"/>
    <n v="0"/>
    <n v="7284222.9100000001"/>
    <s v="Wyoming"/>
    <d v="2020-04-01T00:00:00"/>
    <x v="4"/>
    <x v="4"/>
    <s v="Regulated Electric (122)"/>
    <s v="Cheyenne Light Fuel &amp; Power Co"/>
    <x v="4"/>
    <s v="368"/>
  </r>
  <r>
    <n v="5"/>
    <n v="122"/>
    <x v="57"/>
    <x v="0"/>
    <n v="1"/>
    <n v="16298421.560000001"/>
    <n v="74705.180000000008"/>
    <n v="0"/>
    <n v="0"/>
    <n v="0"/>
    <n v="0"/>
    <n v="16373126.74"/>
    <s v="Wyoming"/>
    <d v="2020-04-01T00:00:00"/>
    <x v="4"/>
    <x v="4"/>
    <s v="Regulated Electric (122)"/>
    <s v="Cheyenne Light Fuel &amp; Power Co"/>
    <x v="4"/>
    <s v="368"/>
  </r>
  <r>
    <n v="5"/>
    <n v="122"/>
    <x v="58"/>
    <x v="0"/>
    <n v="1"/>
    <n v="4236878.59"/>
    <n v="0"/>
    <n v="0"/>
    <n v="0"/>
    <n v="0"/>
    <n v="0"/>
    <n v="4236878.59"/>
    <s v="Wyoming"/>
    <d v="2020-04-01T00:00:00"/>
    <x v="4"/>
    <x v="4"/>
    <s v="Regulated Electric (122)"/>
    <s v="Cheyenne Light Fuel &amp; Power Co"/>
    <x v="4"/>
    <s v="369"/>
  </r>
  <r>
    <n v="5"/>
    <n v="122"/>
    <x v="59"/>
    <x v="0"/>
    <n v="1"/>
    <n v="16031078.300000001"/>
    <n v="0"/>
    <n v="0"/>
    <n v="0"/>
    <n v="0"/>
    <n v="0"/>
    <n v="16031078.300000001"/>
    <s v="Wyoming"/>
    <d v="2020-04-01T00:00:00"/>
    <x v="4"/>
    <x v="4"/>
    <s v="Regulated Electric (122)"/>
    <s v="Cheyenne Light Fuel &amp; Power Co"/>
    <x v="4"/>
    <s v="369"/>
  </r>
  <r>
    <n v="5"/>
    <n v="122"/>
    <x v="60"/>
    <x v="0"/>
    <n v="1"/>
    <n v="832305.27"/>
    <n v="0"/>
    <n v="0"/>
    <n v="1307.4100000000001"/>
    <n v="0"/>
    <n v="0"/>
    <n v="833612.68"/>
    <s v="Wyoming"/>
    <d v="2020-04-01T00:00:00"/>
    <x v="4"/>
    <x v="4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70"/>
  </r>
  <r>
    <n v="5"/>
    <n v="122"/>
    <x v="62"/>
    <x v="0"/>
    <n v="1"/>
    <n v="6060923.0599999996"/>
    <n v="0"/>
    <n v="0"/>
    <n v="7531.84"/>
    <n v="0"/>
    <n v="0"/>
    <n v="6068454.9000000004"/>
    <s v="Wyoming"/>
    <d v="2020-04-01T00:00:00"/>
    <x v="4"/>
    <x v="4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4-01T00:00:00"/>
    <x v="4"/>
    <x v="4"/>
    <s v="Regulated Electric (122)"/>
    <s v="Cheyenne Light Fuel &amp; Power Co"/>
    <x v="4"/>
    <s v="371"/>
  </r>
  <r>
    <n v="5"/>
    <n v="122"/>
    <x v="64"/>
    <x v="0"/>
    <n v="1"/>
    <n v="7253305.9100000001"/>
    <n v="55708.82"/>
    <n v="-1121.79"/>
    <n v="0"/>
    <n v="0"/>
    <n v="0"/>
    <n v="7307892.9400000004"/>
    <s v="Wyoming"/>
    <d v="2020-04-01T00:00:00"/>
    <x v="4"/>
    <x v="4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4-01T00:00:00"/>
    <x v="4"/>
    <x v="4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4-01T00:00:00"/>
    <x v="4"/>
    <x v="4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4-01T00:00:00"/>
    <x v="4"/>
    <x v="4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4-01T00:00:00"/>
    <x v="4"/>
    <x v="4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4-01T00:00:00"/>
    <x v="4"/>
    <x v="4"/>
    <s v="Regulated Electric (122)"/>
    <s v="Cheyenne Light Fuel &amp; Power Co"/>
    <x v="0"/>
    <s v="392"/>
  </r>
  <r>
    <n v="5"/>
    <n v="122"/>
    <x v="68"/>
    <x v="0"/>
    <n v="1"/>
    <n v="688487.35"/>
    <n v="0"/>
    <n v="0"/>
    <n v="0"/>
    <n v="0"/>
    <n v="0"/>
    <n v="688487.35"/>
    <s v="Wyoming"/>
    <d v="2020-04-01T00:00:00"/>
    <x v="4"/>
    <x v="4"/>
    <s v="Regulated Electric (122)"/>
    <s v="Cheyenne Light Fuel &amp; Power Co"/>
    <x v="0"/>
    <s v="392"/>
  </r>
  <r>
    <n v="5"/>
    <n v="122"/>
    <x v="69"/>
    <x v="0"/>
    <n v="1"/>
    <n v="15894.69"/>
    <n v="0"/>
    <n v="0"/>
    <n v="0"/>
    <n v="0"/>
    <n v="0"/>
    <n v="15894.69"/>
    <s v="Wyoming"/>
    <d v="2020-04-01T00:00:00"/>
    <x v="4"/>
    <x v="4"/>
    <s v="Regulated Electric (122)"/>
    <s v="Cheyenne Light Fuel &amp; Power Co"/>
    <x v="0"/>
    <s v="392"/>
  </r>
  <r>
    <n v="5"/>
    <n v="122"/>
    <x v="70"/>
    <x v="0"/>
    <n v="1"/>
    <n v="1041791.37"/>
    <n v="0"/>
    <n v="0"/>
    <n v="0"/>
    <n v="0"/>
    <n v="0"/>
    <n v="1041791.37"/>
    <s v="Wyoming"/>
    <d v="2020-04-01T00:00:00"/>
    <x v="4"/>
    <x v="4"/>
    <s v="Regulated Electric (122)"/>
    <s v="Cheyenne Light Fuel &amp; Power Co"/>
    <x v="0"/>
    <s v="392"/>
  </r>
  <r>
    <n v="5"/>
    <n v="122"/>
    <x v="71"/>
    <x v="0"/>
    <n v="1"/>
    <n v="26489.83"/>
    <n v="0"/>
    <n v="0"/>
    <n v="0"/>
    <n v="0"/>
    <n v="0"/>
    <n v="26489.83"/>
    <s v="Wyoming"/>
    <d v="2020-04-01T00:00:00"/>
    <x v="4"/>
    <x v="4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4-01T00:00:00"/>
    <x v="4"/>
    <x v="4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4-01T00:00:00"/>
    <x v="4"/>
    <x v="4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4-01T00:00:00"/>
    <x v="4"/>
    <x v="4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4-01T00:00:00"/>
    <x v="4"/>
    <x v="4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4-01T00:00:00"/>
    <x v="4"/>
    <x v="4"/>
    <s v="Regulated Electric (122)"/>
    <s v="Cheyenne Light Fuel &amp; Power Co"/>
    <x v="0"/>
    <s v="396"/>
  </r>
  <r>
    <n v="5"/>
    <n v="122"/>
    <x v="77"/>
    <x v="0"/>
    <n v="1"/>
    <n v="362328.43"/>
    <n v="0"/>
    <n v="0"/>
    <n v="0"/>
    <n v="0"/>
    <n v="0"/>
    <n v="362328.43"/>
    <s v="Wyoming"/>
    <d v="2020-04-01T00:00:00"/>
    <x v="4"/>
    <x v="4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4-01T00:00:00"/>
    <x v="4"/>
    <x v="4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4-01T00:00:00"/>
    <x v="4"/>
    <x v="4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8"/>
  </r>
  <r>
    <n v="5"/>
    <n v="122"/>
    <x v="140"/>
    <x v="2"/>
    <n v="1"/>
    <n v="0"/>
    <n v="0"/>
    <n v="0"/>
    <n v="1133410.1599999999"/>
    <n v="0"/>
    <n v="0"/>
    <n v="1133410.1599999999"/>
    <s v="Wyoming"/>
    <d v="2020-04-01T00:00:00"/>
    <x v="4"/>
    <x v="4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4-01T00:00:00"/>
    <x v="4"/>
    <x v="4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4-01T00:00:00"/>
    <x v="4"/>
    <x v="4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4-01T00:00:00"/>
    <x v="4"/>
    <x v="4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4-01T00:00:00"/>
    <x v="4"/>
    <x v="4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4-01T00:00:00"/>
    <x v="4"/>
    <x v="4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4-01T00:00:00"/>
    <x v="4"/>
    <x v="4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4-01T00:00:00"/>
    <x v="4"/>
    <x v="4"/>
    <s v="NonSpecific Product (999)"/>
    <s v="Cheyenne Light Fuel &amp; Power Co"/>
    <x v="1"/>
    <s v="397"/>
  </r>
  <r>
    <n v="5"/>
    <n v="999"/>
    <x v="21"/>
    <x v="1"/>
    <n v="1"/>
    <n v="0"/>
    <n v="8884.52"/>
    <n v="0"/>
    <n v="0"/>
    <n v="0"/>
    <n v="0"/>
    <n v="8884.52"/>
    <s v="Wyoming"/>
    <d v="2020-04-01T00:00:00"/>
    <x v="4"/>
    <x v="4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4-01T00:00:00"/>
    <x v="4"/>
    <x v="4"/>
    <s v="Regulated Electric (122)"/>
    <s v="Cheyenne Light Fuel &amp; Power Co"/>
    <x v="2"/>
    <s v="311"/>
  </r>
  <r>
    <n v="5"/>
    <n v="122"/>
    <x v="24"/>
    <x v="1"/>
    <n v="1"/>
    <n v="577335.06000000006"/>
    <n v="0"/>
    <n v="0"/>
    <n v="0"/>
    <n v="0"/>
    <n v="0"/>
    <n v="577335.06000000006"/>
    <s v="Wyoming"/>
    <d v="2020-04-01T00:00:00"/>
    <x v="4"/>
    <x v="4"/>
    <s v="Regulated Electric (122)"/>
    <s v="Cheyenne Light Fuel &amp; Power Co"/>
    <x v="2"/>
    <s v="312"/>
  </r>
  <r>
    <n v="5"/>
    <n v="122"/>
    <x v="25"/>
    <x v="1"/>
    <n v="1"/>
    <n v="1028097.04"/>
    <n v="-332540.22000000003"/>
    <n v="0"/>
    <n v="0"/>
    <n v="0"/>
    <n v="0"/>
    <n v="695556.82000000007"/>
    <s v="Wyoming"/>
    <d v="2020-04-01T00:00:00"/>
    <x v="4"/>
    <x v="4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40"/>
  </r>
  <r>
    <n v="5"/>
    <n v="122"/>
    <x v="29"/>
    <x v="1"/>
    <n v="1"/>
    <n v="321138.74"/>
    <n v="-415.88"/>
    <n v="0"/>
    <n v="0"/>
    <n v="0"/>
    <n v="0"/>
    <n v="320722.86"/>
    <s v="Wyoming"/>
    <d v="2020-04-01T00:00:00"/>
    <x v="4"/>
    <x v="4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2"/>
    <s v="341"/>
  </r>
  <r>
    <n v="5"/>
    <n v="122"/>
    <x v="31"/>
    <x v="1"/>
    <n v="1"/>
    <n v="288893.95"/>
    <n v="169.4"/>
    <n v="0"/>
    <n v="0"/>
    <n v="0"/>
    <n v="0"/>
    <n v="289063.35000000003"/>
    <s v="Wyoming"/>
    <d v="2020-04-01T00:00:00"/>
    <x v="4"/>
    <x v="4"/>
    <s v="Regulated Electric (122)"/>
    <s v="Cheyenne Light Fuel &amp; Power Co"/>
    <x v="2"/>
    <s v="342"/>
  </r>
  <r>
    <n v="5"/>
    <n v="122"/>
    <x v="32"/>
    <x v="1"/>
    <n v="1"/>
    <n v="2829558.8200000003"/>
    <n v="2491.12"/>
    <n v="0"/>
    <n v="0"/>
    <n v="0"/>
    <n v="0"/>
    <n v="2832049.94"/>
    <s v="Wyoming"/>
    <d v="2020-04-01T00:00:00"/>
    <x v="4"/>
    <x v="4"/>
    <s v="Regulated Electric (122)"/>
    <s v="Cheyenne Light Fuel &amp; Power Co"/>
    <x v="2"/>
    <s v="344"/>
  </r>
  <r>
    <n v="5"/>
    <n v="122"/>
    <x v="33"/>
    <x v="1"/>
    <n v="1"/>
    <n v="409950.31"/>
    <n v="17.95"/>
    <n v="0"/>
    <n v="0"/>
    <n v="0"/>
    <n v="0"/>
    <n v="409968.26"/>
    <s v="Wyoming"/>
    <d v="2020-04-01T00:00:00"/>
    <x v="4"/>
    <x v="4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4-01T00:00:00"/>
    <x v="4"/>
    <x v="4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4-01T00:00:00"/>
    <x v="4"/>
    <x v="4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2"/>
  </r>
  <r>
    <n v="5"/>
    <n v="122"/>
    <x v="40"/>
    <x v="1"/>
    <n v="1"/>
    <n v="57397.87"/>
    <n v="-30.47"/>
    <n v="0"/>
    <n v="0"/>
    <n v="0"/>
    <n v="0"/>
    <n v="57367.4"/>
    <s v="Wyoming"/>
    <d v="2020-04-01T00:00:00"/>
    <x v="4"/>
    <x v="4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61"/>
  </r>
  <r>
    <n v="5"/>
    <n v="122"/>
    <x v="50"/>
    <x v="1"/>
    <n v="1"/>
    <n v="149930.34"/>
    <n v="0"/>
    <n v="0"/>
    <n v="0"/>
    <n v="0"/>
    <n v="0"/>
    <n v="149930.34"/>
    <s v="Wyoming"/>
    <d v="2020-04-01T00:00:00"/>
    <x v="4"/>
    <x v="4"/>
    <s v="Regulated Electric (122)"/>
    <s v="Cheyenne Light Fuel &amp; Power Co"/>
    <x v="4"/>
    <s v="362"/>
  </r>
  <r>
    <n v="5"/>
    <n v="122"/>
    <x v="51"/>
    <x v="1"/>
    <n v="1"/>
    <n v="2932403.11"/>
    <n v="-606410.91"/>
    <n v="0"/>
    <n v="0"/>
    <n v="0"/>
    <n v="0"/>
    <n v="2325992.2000000002"/>
    <s v="Wyoming"/>
    <d v="2020-04-01T00:00:00"/>
    <x v="4"/>
    <x v="4"/>
    <s v="Regulated Electric (122)"/>
    <s v="Cheyenne Light Fuel &amp; Power Co"/>
    <x v="4"/>
    <s v="364"/>
  </r>
  <r>
    <n v="5"/>
    <n v="122"/>
    <x v="52"/>
    <x v="1"/>
    <n v="1"/>
    <n v="587113.20000000007"/>
    <n v="37647.78"/>
    <n v="0"/>
    <n v="0"/>
    <n v="0"/>
    <n v="0"/>
    <n v="624760.98"/>
    <s v="Wyoming"/>
    <d v="2020-04-01T00:00:00"/>
    <x v="4"/>
    <x v="4"/>
    <s v="Regulated Electric (122)"/>
    <s v="Cheyenne Light Fuel &amp; Power Co"/>
    <x v="4"/>
    <s v="365"/>
  </r>
  <r>
    <n v="5"/>
    <n v="122"/>
    <x v="53"/>
    <x v="1"/>
    <n v="1"/>
    <n v="558783.62"/>
    <n v="159066.79"/>
    <n v="0"/>
    <n v="0"/>
    <n v="0"/>
    <n v="0"/>
    <n v="717850.41"/>
    <s v="Wyoming"/>
    <d v="2020-04-01T00:00:00"/>
    <x v="4"/>
    <x v="4"/>
    <s v="Regulated Electric (122)"/>
    <s v="Cheyenne Light Fuel &amp; Power Co"/>
    <x v="4"/>
    <s v="366"/>
  </r>
  <r>
    <n v="5"/>
    <n v="122"/>
    <x v="54"/>
    <x v="1"/>
    <n v="1"/>
    <n v="7709040.7599999998"/>
    <n v="-994152.06"/>
    <n v="0"/>
    <n v="0"/>
    <n v="0"/>
    <n v="0"/>
    <n v="6714888.7000000002"/>
    <s v="Wyoming"/>
    <d v="2020-04-01T00:00:00"/>
    <x v="4"/>
    <x v="4"/>
    <s v="Regulated Electric (122)"/>
    <s v="Cheyenne Light Fuel &amp; Power Co"/>
    <x v="4"/>
    <s v="367"/>
  </r>
  <r>
    <n v="5"/>
    <n v="122"/>
    <x v="55"/>
    <x v="1"/>
    <n v="1"/>
    <n v="387267.12"/>
    <n v="12132.210000000001"/>
    <n v="0"/>
    <n v="0"/>
    <n v="0"/>
    <n v="0"/>
    <n v="399399.33"/>
    <s v="Wyoming"/>
    <d v="2020-04-01T00:00:00"/>
    <x v="4"/>
    <x v="4"/>
    <s v="Regulated Electric (122)"/>
    <s v="Cheyenne Light Fuel &amp; Power Co"/>
    <x v="4"/>
    <s v="368"/>
  </r>
  <r>
    <n v="5"/>
    <n v="122"/>
    <x v="56"/>
    <x v="1"/>
    <n v="1"/>
    <n v="365398.27"/>
    <n v="4223.1900000000005"/>
    <n v="0"/>
    <n v="0"/>
    <n v="0"/>
    <n v="0"/>
    <n v="369621.46"/>
    <s v="Wyoming"/>
    <d v="2020-04-01T00:00:00"/>
    <x v="4"/>
    <x v="4"/>
    <s v="Regulated Electric (122)"/>
    <s v="Cheyenne Light Fuel &amp; Power Co"/>
    <x v="4"/>
    <s v="368"/>
  </r>
  <r>
    <n v="5"/>
    <n v="122"/>
    <x v="57"/>
    <x v="1"/>
    <n v="1"/>
    <n v="712723.09"/>
    <n v="-75480.680000000008"/>
    <n v="0"/>
    <n v="0"/>
    <n v="0"/>
    <n v="0"/>
    <n v="637242.41"/>
    <s v="Wyoming"/>
    <d v="2020-04-01T00:00:00"/>
    <x v="4"/>
    <x v="4"/>
    <s v="Regulated Electric (122)"/>
    <s v="Cheyenne Light Fuel &amp; Power Co"/>
    <x v="4"/>
    <s v="368"/>
  </r>
  <r>
    <n v="5"/>
    <n v="122"/>
    <x v="58"/>
    <x v="1"/>
    <n v="1"/>
    <n v="168138.32"/>
    <n v="1051.21"/>
    <n v="0"/>
    <n v="0"/>
    <n v="0"/>
    <n v="0"/>
    <n v="169189.53"/>
    <s v="Wyoming"/>
    <d v="2020-04-01T00:00:00"/>
    <x v="4"/>
    <x v="4"/>
    <s v="Regulated Electric (122)"/>
    <s v="Cheyenne Light Fuel &amp; Power Co"/>
    <x v="4"/>
    <s v="369"/>
  </r>
  <r>
    <n v="5"/>
    <n v="122"/>
    <x v="59"/>
    <x v="1"/>
    <n v="1"/>
    <n v="802576.8"/>
    <n v="104902.15000000001"/>
    <n v="0"/>
    <n v="0"/>
    <n v="0"/>
    <n v="0"/>
    <n v="907478.95000000007"/>
    <s v="Wyoming"/>
    <d v="2020-04-01T00:00:00"/>
    <x v="4"/>
    <x v="4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4"/>
    <s v="370"/>
  </r>
  <r>
    <n v="5"/>
    <n v="122"/>
    <x v="62"/>
    <x v="1"/>
    <n v="1"/>
    <n v="7810.71"/>
    <n v="5031.4000000000005"/>
    <n v="0"/>
    <n v="0"/>
    <n v="0"/>
    <n v="0"/>
    <n v="12842.11"/>
    <s v="Wyoming"/>
    <d v="2020-04-01T00:00:00"/>
    <x v="4"/>
    <x v="4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4-01T00:00:00"/>
    <x v="4"/>
    <x v="4"/>
    <s v="Regulated Electric (122)"/>
    <s v="Cheyenne Light Fuel &amp; Power Co"/>
    <x v="4"/>
    <s v="371"/>
  </r>
  <r>
    <n v="5"/>
    <n v="122"/>
    <x v="64"/>
    <x v="1"/>
    <n v="1"/>
    <n v="186132.22"/>
    <n v="70181.14"/>
    <n v="0"/>
    <n v="0"/>
    <n v="0"/>
    <n v="0"/>
    <n v="256313.36000000002"/>
    <s v="Wyoming"/>
    <d v="2020-04-01T00:00:00"/>
    <x v="4"/>
    <x v="4"/>
    <s v="Regulated Electric (122)"/>
    <s v="Cheyenne Light Fuel &amp; Power Co"/>
    <x v="4"/>
    <s v="373"/>
  </r>
  <r>
    <n v="5"/>
    <n v="122"/>
    <x v="138"/>
    <x v="1"/>
    <n v="1"/>
    <n v="305491.69"/>
    <n v="10284.48"/>
    <n v="0"/>
    <n v="0"/>
    <n v="0"/>
    <n v="0"/>
    <n v="315776.17"/>
    <s v="Wyoming"/>
    <d v="2020-04-01T00:00:00"/>
    <x v="4"/>
    <x v="4"/>
    <s v="Regulated Electric (122)"/>
    <s v="Cheyenne Light Fuel &amp; Power Co"/>
    <x v="0"/>
    <s v="389"/>
  </r>
  <r>
    <n v="5"/>
    <n v="122"/>
    <x v="137"/>
    <x v="1"/>
    <n v="1"/>
    <n v="210523.7"/>
    <n v="6177.97"/>
    <n v="0"/>
    <n v="0"/>
    <n v="0"/>
    <n v="0"/>
    <n v="216701.67"/>
    <s v="Wyoming"/>
    <d v="2020-04-01T00:00:00"/>
    <x v="4"/>
    <x v="4"/>
    <s v="Regulated Electric (122)"/>
    <s v="Cheyenne Light Fuel &amp; Power Co"/>
    <x v="0"/>
    <s v="390"/>
  </r>
  <r>
    <n v="5"/>
    <n v="122"/>
    <x v="139"/>
    <x v="1"/>
    <n v="1"/>
    <n v="734046.1"/>
    <n v="24711.91"/>
    <n v="0"/>
    <n v="0"/>
    <n v="0"/>
    <n v="0"/>
    <n v="758758.01"/>
    <s v="Wyoming"/>
    <d v="2020-04-01T00:00:00"/>
    <x v="4"/>
    <x v="4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4-01T00:00:00"/>
    <x v="4"/>
    <x v="4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4-01T00:00:00"/>
    <x v="4"/>
    <x v="4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1"/>
  </r>
  <r>
    <n v="5"/>
    <n v="122"/>
    <x v="66"/>
    <x v="1"/>
    <n v="1"/>
    <n v="355337.42"/>
    <n v="15"/>
    <n v="0"/>
    <n v="0"/>
    <n v="0"/>
    <n v="0"/>
    <n v="355352.42"/>
    <s v="Wyoming"/>
    <d v="2020-04-01T00:00:00"/>
    <x v="4"/>
    <x v="4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4-01T00:00:00"/>
    <x v="4"/>
    <x v="4"/>
    <s v="Regulated Electric (122)"/>
    <s v="Cheyenne Light Fuel &amp; Power Co"/>
    <x v="0"/>
    <s v="392"/>
  </r>
  <r>
    <n v="5"/>
    <n v="122"/>
    <x v="68"/>
    <x v="1"/>
    <n v="1"/>
    <n v="543896.19000000006"/>
    <n v="0"/>
    <n v="0"/>
    <n v="0"/>
    <n v="0"/>
    <n v="0"/>
    <n v="543896.19000000006"/>
    <s v="Wyoming"/>
    <d v="2020-04-01T00:00:00"/>
    <x v="4"/>
    <x v="4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2"/>
  </r>
  <r>
    <n v="5"/>
    <n v="122"/>
    <x v="70"/>
    <x v="1"/>
    <n v="1"/>
    <n v="1660535.04"/>
    <n v="9366.81"/>
    <n v="0"/>
    <n v="0"/>
    <n v="0"/>
    <n v="0"/>
    <n v="1669901.85"/>
    <s v="Wyoming"/>
    <d v="2020-04-01T00:00:00"/>
    <x v="4"/>
    <x v="4"/>
    <s v="Regulated Electric (122)"/>
    <s v="Cheyenne Light Fuel &amp; Power Co"/>
    <x v="0"/>
    <s v="392"/>
  </r>
  <r>
    <n v="5"/>
    <n v="122"/>
    <x v="71"/>
    <x v="1"/>
    <n v="1"/>
    <n v="106057.43000000001"/>
    <n v="0"/>
    <n v="0"/>
    <n v="0"/>
    <n v="0"/>
    <n v="0"/>
    <n v="106057.43000000001"/>
    <s v="Wyoming"/>
    <d v="2020-04-01T00:00:00"/>
    <x v="4"/>
    <x v="4"/>
    <s v="Regulated Electric (122)"/>
    <s v="Cheyenne Light Fuel &amp; Power Co"/>
    <x v="0"/>
    <s v="392"/>
  </r>
  <r>
    <n v="5"/>
    <n v="122"/>
    <x v="73"/>
    <x v="1"/>
    <n v="1"/>
    <n v="92568.7"/>
    <n v="0"/>
    <n v="0"/>
    <n v="0"/>
    <n v="0"/>
    <n v="0"/>
    <n v="92568.7"/>
    <s v="Wyoming"/>
    <d v="2020-04-01T00:00:00"/>
    <x v="4"/>
    <x v="4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5"/>
  </r>
  <r>
    <n v="5"/>
    <n v="122"/>
    <x v="76"/>
    <x v="1"/>
    <n v="1"/>
    <n v="0"/>
    <n v="37602.300000000003"/>
    <n v="0"/>
    <n v="0"/>
    <n v="0"/>
    <n v="0"/>
    <n v="37602.300000000003"/>
    <s v="Wyoming"/>
    <d v="2020-04-01T00:00:00"/>
    <x v="4"/>
    <x v="4"/>
    <s v="Regulated Electric (122)"/>
    <s v="Cheyenne Light Fuel &amp; Power Co"/>
    <x v="0"/>
    <s v="396"/>
  </r>
  <r>
    <n v="5"/>
    <n v="122"/>
    <x v="77"/>
    <x v="1"/>
    <n v="1"/>
    <n v="408901.82"/>
    <n v="0"/>
    <n v="0"/>
    <n v="0"/>
    <n v="0"/>
    <n v="0"/>
    <n v="408901.82"/>
    <s v="Wyoming"/>
    <d v="2020-04-01T00:00:00"/>
    <x v="4"/>
    <x v="4"/>
    <s v="Regulated Electric (122)"/>
    <s v="Cheyenne Light Fuel &amp; Power Co"/>
    <x v="0"/>
    <s v="396"/>
  </r>
  <r>
    <n v="5"/>
    <n v="122"/>
    <x v="78"/>
    <x v="1"/>
    <n v="1"/>
    <n v="0"/>
    <n v="0"/>
    <n v="0"/>
    <n v="0"/>
    <n v="0"/>
    <n v="0"/>
    <n v="0"/>
    <s v="Wyoming"/>
    <d v="2020-04-01T00:00:00"/>
    <x v="4"/>
    <x v="4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4-01T00:00:00"/>
    <x v="4"/>
    <x v="4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5-01T00:00:00"/>
    <x v="5"/>
    <x v="5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5-01T00:00:00"/>
    <x v="5"/>
    <x v="5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5-01T00:00:00"/>
    <x v="5"/>
    <x v="5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5-01T00:00:00"/>
    <x v="5"/>
    <x v="5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5-01T00:00:00"/>
    <x v="5"/>
    <x v="5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5-01T00:00:00"/>
    <x v="5"/>
    <x v="5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5-01T00:00:00"/>
    <x v="5"/>
    <x v="5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5-01T00:00:00"/>
    <x v="5"/>
    <x v="5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5-01T00:00:00"/>
    <x v="5"/>
    <x v="5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5-01T00:00:00"/>
    <x v="5"/>
    <x v="5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5-01T00:00:00"/>
    <x v="5"/>
    <x v="5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5-01T00:00:00"/>
    <x v="5"/>
    <x v="5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5-01T00:00:00"/>
    <x v="5"/>
    <x v="5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5-01T00:00:00"/>
    <x v="5"/>
    <x v="5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5-01T00:00:00"/>
    <x v="5"/>
    <x v="5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5-01T00:00:00"/>
    <x v="5"/>
    <x v="5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5-01T00:00:00"/>
    <x v="5"/>
    <x v="5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5-01T00:00:00"/>
    <x v="5"/>
    <x v="5"/>
    <s v="Regulated Electric (122)"/>
    <s v="Cheyenne Light Fuel &amp; Power Co"/>
    <x v="2"/>
    <s v="311"/>
  </r>
  <r>
    <n v="5"/>
    <n v="122"/>
    <x v="24"/>
    <x v="0"/>
    <n v="1"/>
    <n v="95444646.319999993"/>
    <n v="135353.33000000002"/>
    <n v="-278852.84000000003"/>
    <n v="0"/>
    <n v="0"/>
    <n v="0"/>
    <n v="95301146.810000002"/>
    <s v="Wyoming"/>
    <d v="2020-05-01T00:00:00"/>
    <x v="5"/>
    <x v="5"/>
    <s v="Regulated Electric (122)"/>
    <s v="Cheyenne Light Fuel &amp; Power Co"/>
    <x v="2"/>
    <s v="312"/>
  </r>
  <r>
    <n v="5"/>
    <n v="122"/>
    <x v="25"/>
    <x v="0"/>
    <n v="1"/>
    <n v="73390287.930000007"/>
    <n v="84369.24"/>
    <n v="-88791.24"/>
    <n v="0"/>
    <n v="0"/>
    <n v="0"/>
    <n v="73385865.930000007"/>
    <s v="Wyoming"/>
    <d v="2020-05-01T00:00:00"/>
    <x v="5"/>
    <x v="5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5-01T00:00:00"/>
    <x v="5"/>
    <x v="5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5-01T00:00:00"/>
    <x v="5"/>
    <x v="5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5-01T00:00:00"/>
    <x v="5"/>
    <x v="5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5-01T00:00:00"/>
    <x v="5"/>
    <x v="5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5-01T00:00:00"/>
    <x v="5"/>
    <x v="5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5-01T00:00:00"/>
    <x v="5"/>
    <x v="5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5-01T00:00:00"/>
    <x v="5"/>
    <x v="5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5-01T00:00:00"/>
    <x v="5"/>
    <x v="5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5-01T00:00:00"/>
    <x v="5"/>
    <x v="5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5-01T00:00:00"/>
    <x v="5"/>
    <x v="5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5-01T00:00:00"/>
    <x v="5"/>
    <x v="5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5-01T00:00:00"/>
    <x v="5"/>
    <x v="5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5-01T00:00:00"/>
    <x v="5"/>
    <x v="5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5-01T00:00:00"/>
    <x v="5"/>
    <x v="5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5-01T00:00:00"/>
    <x v="5"/>
    <x v="5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5-01T00:00:00"/>
    <x v="5"/>
    <x v="5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5-01T00:00:00"/>
    <x v="5"/>
    <x v="5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5-01T00:00:00"/>
    <x v="5"/>
    <x v="5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5-01T00:00:00"/>
    <x v="5"/>
    <x v="5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5-01T00:00:00"/>
    <x v="5"/>
    <x v="5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5-01T00:00:00"/>
    <x v="5"/>
    <x v="5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5-01T00:00:00"/>
    <x v="5"/>
    <x v="5"/>
    <s v="Regulated Electric (122)"/>
    <s v="Cheyenne Light Fuel &amp; Power Co"/>
    <x v="4"/>
    <s v="361"/>
  </r>
  <r>
    <n v="5"/>
    <n v="122"/>
    <x v="50"/>
    <x v="0"/>
    <n v="1"/>
    <n v="31489160.190000001"/>
    <n v="787.57"/>
    <n v="0"/>
    <n v="0"/>
    <n v="0"/>
    <n v="0"/>
    <n v="31489947.760000002"/>
    <s v="Wyoming"/>
    <d v="2020-05-01T00:00:00"/>
    <x v="5"/>
    <x v="5"/>
    <s v="Regulated Electric (122)"/>
    <s v="Cheyenne Light Fuel &amp; Power Co"/>
    <x v="4"/>
    <s v="362"/>
  </r>
  <r>
    <n v="5"/>
    <n v="122"/>
    <x v="51"/>
    <x v="0"/>
    <n v="1"/>
    <n v="26888228.920000002"/>
    <n v="101300.82"/>
    <n v="-5278.9000000000005"/>
    <n v="0"/>
    <n v="0"/>
    <n v="0"/>
    <n v="26984250.84"/>
    <s v="Wyoming"/>
    <d v="2020-05-01T00:00:00"/>
    <x v="5"/>
    <x v="5"/>
    <s v="Regulated Electric (122)"/>
    <s v="Cheyenne Light Fuel &amp; Power Co"/>
    <x v="4"/>
    <s v="364"/>
  </r>
  <r>
    <n v="5"/>
    <n v="122"/>
    <x v="52"/>
    <x v="0"/>
    <n v="1"/>
    <n v="23680150.260000002"/>
    <n v="30450.23"/>
    <n v="-1893.04"/>
    <n v="0"/>
    <n v="0"/>
    <n v="0"/>
    <n v="23708707.449999999"/>
    <s v="Wyoming"/>
    <d v="2020-05-01T00:00:00"/>
    <x v="5"/>
    <x v="5"/>
    <s v="Regulated Electric (122)"/>
    <s v="Cheyenne Light Fuel &amp; Power Co"/>
    <x v="4"/>
    <s v="365"/>
  </r>
  <r>
    <n v="5"/>
    <n v="122"/>
    <x v="53"/>
    <x v="0"/>
    <n v="1"/>
    <n v="9387875.8599999994"/>
    <n v="335904.19"/>
    <n v="-50330.43"/>
    <n v="0"/>
    <n v="0"/>
    <n v="0"/>
    <n v="9673449.6199999992"/>
    <s v="Wyoming"/>
    <d v="2020-05-01T00:00:00"/>
    <x v="5"/>
    <x v="5"/>
    <s v="Regulated Electric (122)"/>
    <s v="Cheyenne Light Fuel &amp; Power Co"/>
    <x v="4"/>
    <s v="366"/>
  </r>
  <r>
    <n v="5"/>
    <n v="122"/>
    <x v="54"/>
    <x v="0"/>
    <n v="1"/>
    <n v="43314175.049999997"/>
    <n v="626794.16"/>
    <n v="-164923.17000000001"/>
    <n v="0"/>
    <n v="0"/>
    <n v="0"/>
    <n v="43776046.039999999"/>
    <s v="Wyoming"/>
    <d v="2020-05-01T00:00:00"/>
    <x v="5"/>
    <x v="5"/>
    <s v="Regulated Electric (122)"/>
    <s v="Cheyenne Light Fuel &amp; Power Co"/>
    <x v="4"/>
    <s v="367"/>
  </r>
  <r>
    <n v="5"/>
    <n v="122"/>
    <x v="55"/>
    <x v="0"/>
    <n v="1"/>
    <n v="3598272.67"/>
    <n v="36980.25"/>
    <n v="-9931.66"/>
    <n v="0"/>
    <n v="0"/>
    <n v="0"/>
    <n v="3625321.26"/>
    <s v="Wyoming"/>
    <d v="2020-05-01T00:00:00"/>
    <x v="5"/>
    <x v="5"/>
    <s v="Regulated Electric (122)"/>
    <s v="Cheyenne Light Fuel &amp; Power Co"/>
    <x v="4"/>
    <s v="368"/>
  </r>
  <r>
    <n v="5"/>
    <n v="122"/>
    <x v="56"/>
    <x v="0"/>
    <n v="1"/>
    <n v="7284222.9100000001"/>
    <n v="19.72"/>
    <n v="-11888.66"/>
    <n v="0"/>
    <n v="0"/>
    <n v="0"/>
    <n v="7272353.9699999997"/>
    <s v="Wyoming"/>
    <d v="2020-05-01T00:00:00"/>
    <x v="5"/>
    <x v="5"/>
    <s v="Regulated Electric (122)"/>
    <s v="Cheyenne Light Fuel &amp; Power Co"/>
    <x v="4"/>
    <s v="368"/>
  </r>
  <r>
    <n v="5"/>
    <n v="122"/>
    <x v="57"/>
    <x v="0"/>
    <n v="1"/>
    <n v="16373126.74"/>
    <n v="256614.91"/>
    <n v="-64245.48"/>
    <n v="0"/>
    <n v="0"/>
    <n v="0"/>
    <n v="16565496.17"/>
    <s v="Wyoming"/>
    <d v="2020-05-01T00:00:00"/>
    <x v="5"/>
    <x v="5"/>
    <s v="Regulated Electric (122)"/>
    <s v="Cheyenne Light Fuel &amp; Power Co"/>
    <x v="4"/>
    <s v="368"/>
  </r>
  <r>
    <n v="5"/>
    <n v="122"/>
    <x v="58"/>
    <x v="0"/>
    <n v="1"/>
    <n v="4236878.59"/>
    <n v="0"/>
    <n v="-4230.5200000000004"/>
    <n v="0"/>
    <n v="0"/>
    <n v="0"/>
    <n v="4232648.07"/>
    <s v="Wyoming"/>
    <d v="2020-05-01T00:00:00"/>
    <x v="5"/>
    <x v="5"/>
    <s v="Regulated Electric (122)"/>
    <s v="Cheyenne Light Fuel &amp; Power Co"/>
    <x v="4"/>
    <s v="369"/>
  </r>
  <r>
    <n v="5"/>
    <n v="122"/>
    <x v="59"/>
    <x v="0"/>
    <n v="1"/>
    <n v="16031078.300000001"/>
    <n v="6138.14"/>
    <n v="0"/>
    <n v="0"/>
    <n v="0"/>
    <n v="0"/>
    <n v="16037216.439999999"/>
    <s v="Wyoming"/>
    <d v="2020-05-01T00:00:00"/>
    <x v="5"/>
    <x v="5"/>
    <s v="Regulated Electric (122)"/>
    <s v="Cheyenne Light Fuel &amp; Power Co"/>
    <x v="4"/>
    <s v="369"/>
  </r>
  <r>
    <n v="5"/>
    <n v="122"/>
    <x v="60"/>
    <x v="0"/>
    <n v="1"/>
    <n v="833612.68"/>
    <n v="0"/>
    <n v="0"/>
    <n v="1307.4100000000001"/>
    <n v="0"/>
    <n v="0"/>
    <n v="834920.09"/>
    <s v="Wyoming"/>
    <d v="2020-05-01T00:00:00"/>
    <x v="5"/>
    <x v="5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70"/>
  </r>
  <r>
    <n v="5"/>
    <n v="122"/>
    <x v="62"/>
    <x v="0"/>
    <n v="1"/>
    <n v="6068454.9000000004"/>
    <n v="0"/>
    <n v="0"/>
    <n v="3469.73"/>
    <n v="0"/>
    <n v="0"/>
    <n v="6071924.6299999999"/>
    <s v="Wyoming"/>
    <d v="2020-05-01T00:00:00"/>
    <x v="5"/>
    <x v="5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5-01T00:00:00"/>
    <x v="5"/>
    <x v="5"/>
    <s v="Regulated Electric (122)"/>
    <s v="Cheyenne Light Fuel &amp; Power Co"/>
    <x v="4"/>
    <s v="371"/>
  </r>
  <r>
    <n v="5"/>
    <n v="122"/>
    <x v="64"/>
    <x v="0"/>
    <n v="1"/>
    <n v="7307892.9400000004"/>
    <n v="18.45"/>
    <n v="0"/>
    <n v="0"/>
    <n v="0"/>
    <n v="0"/>
    <n v="7307911.3899999997"/>
    <s v="Wyoming"/>
    <d v="2020-05-01T00:00:00"/>
    <x v="5"/>
    <x v="5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5-01T00:00:00"/>
    <x v="5"/>
    <x v="5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5-01T00:00:00"/>
    <x v="5"/>
    <x v="5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5-01T00:00:00"/>
    <x v="5"/>
    <x v="5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5-01T00:00:00"/>
    <x v="5"/>
    <x v="5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5-01T00:00:00"/>
    <x v="5"/>
    <x v="5"/>
    <s v="Regulated Electric (122)"/>
    <s v="Cheyenne Light Fuel &amp; Power Co"/>
    <x v="0"/>
    <s v="392"/>
  </r>
  <r>
    <n v="5"/>
    <n v="122"/>
    <x v="68"/>
    <x v="0"/>
    <n v="1"/>
    <n v="688487.35"/>
    <n v="68529.91"/>
    <n v="0"/>
    <n v="0"/>
    <n v="0"/>
    <n v="0"/>
    <n v="757017.26"/>
    <s v="Wyoming"/>
    <d v="2020-05-01T00:00:00"/>
    <x v="5"/>
    <x v="5"/>
    <s v="Regulated Electric (122)"/>
    <s v="Cheyenne Light Fuel &amp; Power Co"/>
    <x v="0"/>
    <s v="392"/>
  </r>
  <r>
    <n v="5"/>
    <n v="122"/>
    <x v="69"/>
    <x v="0"/>
    <n v="1"/>
    <n v="15894.69"/>
    <n v="61100.79"/>
    <n v="0"/>
    <n v="0"/>
    <n v="0"/>
    <n v="0"/>
    <n v="76995.48"/>
    <s v="Wyoming"/>
    <d v="2020-05-01T00:00:00"/>
    <x v="5"/>
    <x v="5"/>
    <s v="Regulated Electric (122)"/>
    <s v="Cheyenne Light Fuel &amp; Power Co"/>
    <x v="0"/>
    <s v="392"/>
  </r>
  <r>
    <n v="5"/>
    <n v="122"/>
    <x v="70"/>
    <x v="0"/>
    <n v="1"/>
    <n v="1041791.37"/>
    <n v="2054560.11"/>
    <n v="0"/>
    <n v="0"/>
    <n v="0"/>
    <n v="0"/>
    <n v="3096351.48"/>
    <s v="Wyoming"/>
    <d v="2020-05-01T00:00:00"/>
    <x v="5"/>
    <x v="5"/>
    <s v="Regulated Electric (122)"/>
    <s v="Cheyenne Light Fuel &amp; Power Co"/>
    <x v="0"/>
    <s v="392"/>
  </r>
  <r>
    <n v="5"/>
    <n v="122"/>
    <x v="71"/>
    <x v="0"/>
    <n v="1"/>
    <n v="26489.83"/>
    <n v="46319.83"/>
    <n v="0"/>
    <n v="0"/>
    <n v="0"/>
    <n v="0"/>
    <n v="72809.66"/>
    <s v="Wyoming"/>
    <d v="2020-05-01T00:00:00"/>
    <x v="5"/>
    <x v="5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5-01T00:00:00"/>
    <x v="5"/>
    <x v="5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5-01T00:00:00"/>
    <x v="5"/>
    <x v="5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5-01T00:00:00"/>
    <x v="5"/>
    <x v="5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5-01T00:00:00"/>
    <x v="5"/>
    <x v="5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5-01T00:00:00"/>
    <x v="5"/>
    <x v="5"/>
    <s v="Regulated Electric (122)"/>
    <s v="Cheyenne Light Fuel &amp; Power Co"/>
    <x v="0"/>
    <s v="396"/>
  </r>
  <r>
    <n v="5"/>
    <n v="122"/>
    <x v="77"/>
    <x v="0"/>
    <n v="1"/>
    <n v="362328.43"/>
    <n v="115246.76000000001"/>
    <n v="0"/>
    <n v="0"/>
    <n v="0"/>
    <n v="0"/>
    <n v="477575.19"/>
    <s v="Wyoming"/>
    <d v="2020-05-01T00:00:00"/>
    <x v="5"/>
    <x v="5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5-01T00:00:00"/>
    <x v="5"/>
    <x v="5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5-01T00:00:00"/>
    <x v="5"/>
    <x v="5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0"/>
    <n v="0"/>
    <n v="1133410.1599999999"/>
    <s v="Wyoming"/>
    <d v="2020-05-01T00:00:00"/>
    <x v="5"/>
    <x v="5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5-01T00:00:00"/>
    <x v="5"/>
    <x v="5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5-01T00:00:00"/>
    <x v="5"/>
    <x v="5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5-01T00:00:00"/>
    <x v="5"/>
    <x v="5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5-01T00:00:00"/>
    <x v="5"/>
    <x v="5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5-01T00:00:00"/>
    <x v="5"/>
    <x v="5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5-01T00:00:00"/>
    <x v="5"/>
    <x v="5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5-01T00:00:00"/>
    <x v="5"/>
    <x v="5"/>
    <s v="NonSpecific Product (999)"/>
    <s v="Cheyenne Light Fuel &amp; Power Co"/>
    <x v="1"/>
    <s v="397"/>
  </r>
  <r>
    <n v="5"/>
    <n v="999"/>
    <x v="21"/>
    <x v="1"/>
    <n v="1"/>
    <n v="8884.52"/>
    <n v="0"/>
    <n v="0"/>
    <n v="0"/>
    <n v="0"/>
    <n v="0"/>
    <n v="8884.52"/>
    <s v="Wyoming"/>
    <d v="2020-05-01T00:00:00"/>
    <x v="5"/>
    <x v="5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5-01T00:00:00"/>
    <x v="5"/>
    <x v="5"/>
    <s v="Regulated Electric (122)"/>
    <s v="Cheyenne Light Fuel &amp; Power Co"/>
    <x v="2"/>
    <s v="311"/>
  </r>
  <r>
    <n v="5"/>
    <n v="122"/>
    <x v="24"/>
    <x v="1"/>
    <n v="1"/>
    <n v="577335.06000000006"/>
    <n v="1244014.3400000001"/>
    <n v="0"/>
    <n v="0"/>
    <n v="0"/>
    <n v="0"/>
    <n v="1821349.4"/>
    <s v="Wyoming"/>
    <d v="2020-05-01T00:00:00"/>
    <x v="5"/>
    <x v="5"/>
    <s v="Regulated Electric (122)"/>
    <s v="Cheyenne Light Fuel &amp; Power Co"/>
    <x v="2"/>
    <s v="312"/>
  </r>
  <r>
    <n v="5"/>
    <n v="122"/>
    <x v="25"/>
    <x v="1"/>
    <n v="1"/>
    <n v="695556.82000000007"/>
    <n v="-282618.06"/>
    <n v="0"/>
    <n v="0"/>
    <n v="0"/>
    <n v="0"/>
    <n v="412938.76"/>
    <s v="Wyoming"/>
    <d v="2020-05-01T00:00:00"/>
    <x v="5"/>
    <x v="5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40"/>
  </r>
  <r>
    <n v="5"/>
    <n v="122"/>
    <x v="29"/>
    <x v="1"/>
    <n v="1"/>
    <n v="320722.86"/>
    <n v="58556.68"/>
    <n v="0"/>
    <n v="0"/>
    <n v="0"/>
    <n v="0"/>
    <n v="379279.54"/>
    <s v="Wyoming"/>
    <d v="2020-05-01T00:00:00"/>
    <x v="5"/>
    <x v="5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2"/>
    <s v="341"/>
  </r>
  <r>
    <n v="5"/>
    <n v="122"/>
    <x v="31"/>
    <x v="1"/>
    <n v="1"/>
    <n v="289063.35000000003"/>
    <n v="-80.820000000000007"/>
    <n v="0"/>
    <n v="0"/>
    <n v="0"/>
    <n v="0"/>
    <n v="288982.53000000003"/>
    <s v="Wyoming"/>
    <d v="2020-05-01T00:00:00"/>
    <x v="5"/>
    <x v="5"/>
    <s v="Regulated Electric (122)"/>
    <s v="Cheyenne Light Fuel &amp; Power Co"/>
    <x v="2"/>
    <s v="342"/>
  </r>
  <r>
    <n v="5"/>
    <n v="122"/>
    <x v="32"/>
    <x v="1"/>
    <n v="1"/>
    <n v="2832049.94"/>
    <n v="219.9"/>
    <n v="0"/>
    <n v="0"/>
    <n v="0"/>
    <n v="0"/>
    <n v="2832269.84"/>
    <s v="Wyoming"/>
    <d v="2020-05-01T00:00:00"/>
    <x v="5"/>
    <x v="5"/>
    <s v="Regulated Electric (122)"/>
    <s v="Cheyenne Light Fuel &amp; Power Co"/>
    <x v="2"/>
    <s v="344"/>
  </r>
  <r>
    <n v="5"/>
    <n v="122"/>
    <x v="33"/>
    <x v="1"/>
    <n v="1"/>
    <n v="409968.26"/>
    <n v="-123.48"/>
    <n v="0"/>
    <n v="0"/>
    <n v="0"/>
    <n v="0"/>
    <n v="409844.78"/>
    <s v="Wyoming"/>
    <d v="2020-05-01T00:00:00"/>
    <x v="5"/>
    <x v="5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5-01T00:00:00"/>
    <x v="5"/>
    <x v="5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5-01T00:00:00"/>
    <x v="5"/>
    <x v="5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2"/>
  </r>
  <r>
    <n v="5"/>
    <n v="122"/>
    <x v="40"/>
    <x v="1"/>
    <n v="1"/>
    <n v="57367.4"/>
    <n v="162381.61000000002"/>
    <n v="0"/>
    <n v="0"/>
    <n v="0"/>
    <n v="0"/>
    <n v="219749.01"/>
    <s v="Wyoming"/>
    <d v="2020-05-01T00:00:00"/>
    <x v="5"/>
    <x v="5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61"/>
  </r>
  <r>
    <n v="5"/>
    <n v="122"/>
    <x v="50"/>
    <x v="1"/>
    <n v="1"/>
    <n v="149930.34"/>
    <n v="0"/>
    <n v="0"/>
    <n v="0"/>
    <n v="0"/>
    <n v="0"/>
    <n v="149930.34"/>
    <s v="Wyoming"/>
    <d v="2020-05-01T00:00:00"/>
    <x v="5"/>
    <x v="5"/>
    <s v="Regulated Electric (122)"/>
    <s v="Cheyenne Light Fuel &amp; Power Co"/>
    <x v="4"/>
    <s v="362"/>
  </r>
  <r>
    <n v="5"/>
    <n v="122"/>
    <x v="51"/>
    <x v="1"/>
    <n v="1"/>
    <n v="2325992.2000000002"/>
    <n v="935395.17"/>
    <n v="0"/>
    <n v="0"/>
    <n v="0"/>
    <n v="0"/>
    <n v="3261387.37"/>
    <s v="Wyoming"/>
    <d v="2020-05-01T00:00:00"/>
    <x v="5"/>
    <x v="5"/>
    <s v="Regulated Electric (122)"/>
    <s v="Cheyenne Light Fuel &amp; Power Co"/>
    <x v="4"/>
    <s v="364"/>
  </r>
  <r>
    <n v="5"/>
    <n v="122"/>
    <x v="52"/>
    <x v="1"/>
    <n v="1"/>
    <n v="624760.98"/>
    <n v="6697.31"/>
    <n v="0"/>
    <n v="0"/>
    <n v="0"/>
    <n v="0"/>
    <n v="631458.29"/>
    <s v="Wyoming"/>
    <d v="2020-05-01T00:00:00"/>
    <x v="5"/>
    <x v="5"/>
    <s v="Regulated Electric (122)"/>
    <s v="Cheyenne Light Fuel &amp; Power Co"/>
    <x v="4"/>
    <s v="365"/>
  </r>
  <r>
    <n v="5"/>
    <n v="122"/>
    <x v="53"/>
    <x v="1"/>
    <n v="1"/>
    <n v="717850.41"/>
    <n v="-167039.59"/>
    <n v="0"/>
    <n v="0"/>
    <n v="0"/>
    <n v="0"/>
    <n v="550810.82000000007"/>
    <s v="Wyoming"/>
    <d v="2020-05-01T00:00:00"/>
    <x v="5"/>
    <x v="5"/>
    <s v="Regulated Electric (122)"/>
    <s v="Cheyenne Light Fuel &amp; Power Co"/>
    <x v="4"/>
    <s v="366"/>
  </r>
  <r>
    <n v="5"/>
    <n v="122"/>
    <x v="54"/>
    <x v="1"/>
    <n v="1"/>
    <n v="6714888.7000000002"/>
    <n v="-274215.59999999998"/>
    <n v="0"/>
    <n v="0"/>
    <n v="0"/>
    <n v="0"/>
    <n v="6440673.0999999996"/>
    <s v="Wyoming"/>
    <d v="2020-05-01T00:00:00"/>
    <x v="5"/>
    <x v="5"/>
    <s v="Regulated Electric (122)"/>
    <s v="Cheyenne Light Fuel &amp; Power Co"/>
    <x v="4"/>
    <s v="367"/>
  </r>
  <r>
    <n v="5"/>
    <n v="122"/>
    <x v="55"/>
    <x v="1"/>
    <n v="1"/>
    <n v="399399.33"/>
    <n v="45917.200000000004"/>
    <n v="0"/>
    <n v="0"/>
    <n v="0"/>
    <n v="0"/>
    <n v="445316.53"/>
    <s v="Wyoming"/>
    <d v="2020-05-01T00:00:00"/>
    <x v="5"/>
    <x v="5"/>
    <s v="Regulated Electric (122)"/>
    <s v="Cheyenne Light Fuel &amp; Power Co"/>
    <x v="4"/>
    <s v="368"/>
  </r>
  <r>
    <n v="5"/>
    <n v="122"/>
    <x v="56"/>
    <x v="1"/>
    <n v="1"/>
    <n v="369621.46"/>
    <n v="90659.69"/>
    <n v="0"/>
    <n v="0"/>
    <n v="0"/>
    <n v="0"/>
    <n v="460281.15"/>
    <s v="Wyoming"/>
    <d v="2020-05-01T00:00:00"/>
    <x v="5"/>
    <x v="5"/>
    <s v="Regulated Electric (122)"/>
    <s v="Cheyenne Light Fuel &amp; Power Co"/>
    <x v="4"/>
    <s v="368"/>
  </r>
  <r>
    <n v="5"/>
    <n v="122"/>
    <x v="57"/>
    <x v="1"/>
    <n v="1"/>
    <n v="637242.41"/>
    <n v="-32500.010000000002"/>
    <n v="0"/>
    <n v="0"/>
    <n v="0"/>
    <n v="0"/>
    <n v="604742.40000000002"/>
    <s v="Wyoming"/>
    <d v="2020-05-01T00:00:00"/>
    <x v="5"/>
    <x v="5"/>
    <s v="Regulated Electric (122)"/>
    <s v="Cheyenne Light Fuel &amp; Power Co"/>
    <x v="4"/>
    <s v="368"/>
  </r>
  <r>
    <n v="5"/>
    <n v="122"/>
    <x v="58"/>
    <x v="1"/>
    <n v="1"/>
    <n v="169189.53"/>
    <n v="-64.989999999999995"/>
    <n v="0"/>
    <n v="0"/>
    <n v="0"/>
    <n v="0"/>
    <n v="169124.54"/>
    <s v="Wyoming"/>
    <d v="2020-05-01T00:00:00"/>
    <x v="5"/>
    <x v="5"/>
    <s v="Regulated Electric (122)"/>
    <s v="Cheyenne Light Fuel &amp; Power Co"/>
    <x v="4"/>
    <s v="369"/>
  </r>
  <r>
    <n v="5"/>
    <n v="122"/>
    <x v="59"/>
    <x v="1"/>
    <n v="1"/>
    <n v="907478.95000000007"/>
    <n v="37089.56"/>
    <n v="0"/>
    <n v="0"/>
    <n v="0"/>
    <n v="0"/>
    <n v="944568.51"/>
    <s v="Wyoming"/>
    <d v="2020-05-01T00:00:00"/>
    <x v="5"/>
    <x v="5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4"/>
    <s v="370"/>
  </r>
  <r>
    <n v="5"/>
    <n v="122"/>
    <x v="62"/>
    <x v="1"/>
    <n v="1"/>
    <n v="12842.11"/>
    <n v="3546.26"/>
    <n v="0"/>
    <n v="0"/>
    <n v="0"/>
    <n v="0"/>
    <n v="16388.37"/>
    <s v="Wyoming"/>
    <d v="2020-05-01T00:00:00"/>
    <x v="5"/>
    <x v="5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5-01T00:00:00"/>
    <x v="5"/>
    <x v="5"/>
    <s v="Regulated Electric (122)"/>
    <s v="Cheyenne Light Fuel &amp; Power Co"/>
    <x v="4"/>
    <s v="371"/>
  </r>
  <r>
    <n v="5"/>
    <n v="122"/>
    <x v="64"/>
    <x v="1"/>
    <n v="1"/>
    <n v="256313.36000000002"/>
    <n v="99212.34"/>
    <n v="0"/>
    <n v="0"/>
    <n v="0"/>
    <n v="0"/>
    <n v="355525.7"/>
    <s v="Wyoming"/>
    <d v="2020-05-01T00:00:00"/>
    <x v="5"/>
    <x v="5"/>
    <s v="Regulated Electric (122)"/>
    <s v="Cheyenne Light Fuel &amp; Power Co"/>
    <x v="4"/>
    <s v="373"/>
  </r>
  <r>
    <n v="5"/>
    <n v="122"/>
    <x v="138"/>
    <x v="1"/>
    <n v="1"/>
    <n v="315776.17"/>
    <n v="-4766.96"/>
    <n v="0"/>
    <n v="0"/>
    <n v="0"/>
    <n v="0"/>
    <n v="311009.21000000002"/>
    <s v="Wyoming"/>
    <d v="2020-05-01T00:00:00"/>
    <x v="5"/>
    <x v="5"/>
    <s v="Regulated Electric (122)"/>
    <s v="Cheyenne Light Fuel &amp; Power Co"/>
    <x v="0"/>
    <s v="389"/>
  </r>
  <r>
    <n v="5"/>
    <n v="122"/>
    <x v="137"/>
    <x v="1"/>
    <n v="1"/>
    <n v="216701.67"/>
    <n v="-2863.57"/>
    <n v="0"/>
    <n v="0"/>
    <n v="0"/>
    <n v="0"/>
    <n v="213838.1"/>
    <s v="Wyoming"/>
    <d v="2020-05-01T00:00:00"/>
    <x v="5"/>
    <x v="5"/>
    <s v="Regulated Electric (122)"/>
    <s v="Cheyenne Light Fuel &amp; Power Co"/>
    <x v="0"/>
    <s v="390"/>
  </r>
  <r>
    <n v="5"/>
    <n v="122"/>
    <x v="139"/>
    <x v="1"/>
    <n v="1"/>
    <n v="758758.01"/>
    <n v="-11454.24"/>
    <n v="0"/>
    <n v="0"/>
    <n v="0"/>
    <n v="0"/>
    <n v="747303.77"/>
    <s v="Wyoming"/>
    <d v="2020-05-01T00:00:00"/>
    <x v="5"/>
    <x v="5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5-01T00:00:00"/>
    <x v="5"/>
    <x v="5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5-01T00:00:00"/>
    <x v="5"/>
    <x v="5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1"/>
  </r>
  <r>
    <n v="5"/>
    <n v="122"/>
    <x v="66"/>
    <x v="1"/>
    <n v="1"/>
    <n v="355352.42"/>
    <n v="-315411.07"/>
    <n v="0"/>
    <n v="0"/>
    <n v="0"/>
    <n v="0"/>
    <n v="39941.35"/>
    <s v="Wyoming"/>
    <d v="2020-05-01T00:00:00"/>
    <x v="5"/>
    <x v="5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5-01T00:00:00"/>
    <x v="5"/>
    <x v="5"/>
    <s v="Regulated Electric (122)"/>
    <s v="Cheyenne Light Fuel &amp; Power Co"/>
    <x v="0"/>
    <s v="392"/>
  </r>
  <r>
    <n v="5"/>
    <n v="122"/>
    <x v="68"/>
    <x v="1"/>
    <n v="1"/>
    <n v="543896.19000000006"/>
    <n v="-129630.7"/>
    <n v="0"/>
    <n v="0"/>
    <n v="0"/>
    <n v="0"/>
    <n v="414265.49"/>
    <s v="Wyoming"/>
    <d v="2020-05-01T00:00:00"/>
    <x v="5"/>
    <x v="5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2"/>
  </r>
  <r>
    <n v="5"/>
    <n v="122"/>
    <x v="70"/>
    <x v="1"/>
    <n v="1"/>
    <n v="1669901.85"/>
    <n v="-1441790.74"/>
    <n v="0"/>
    <n v="0"/>
    <n v="0"/>
    <n v="0"/>
    <n v="228111.11000000002"/>
    <s v="Wyoming"/>
    <d v="2020-05-01T00:00:00"/>
    <x v="5"/>
    <x v="5"/>
    <s v="Regulated Electric (122)"/>
    <s v="Cheyenne Light Fuel &amp; Power Co"/>
    <x v="0"/>
    <s v="392"/>
  </r>
  <r>
    <n v="5"/>
    <n v="122"/>
    <x v="71"/>
    <x v="1"/>
    <n v="1"/>
    <n v="106057.43000000001"/>
    <n v="-46319.83"/>
    <n v="0"/>
    <n v="0"/>
    <n v="0"/>
    <n v="0"/>
    <n v="59737.599999999999"/>
    <s v="Wyoming"/>
    <d v="2020-05-01T00:00:00"/>
    <x v="5"/>
    <x v="5"/>
    <s v="Regulated Electric (122)"/>
    <s v="Cheyenne Light Fuel &amp; Power Co"/>
    <x v="0"/>
    <s v="392"/>
  </r>
  <r>
    <n v="5"/>
    <n v="122"/>
    <x v="73"/>
    <x v="1"/>
    <n v="1"/>
    <n v="92568.7"/>
    <n v="0"/>
    <n v="0"/>
    <n v="0"/>
    <n v="0"/>
    <n v="0"/>
    <n v="92568.7"/>
    <s v="Wyoming"/>
    <d v="2020-05-01T00:00:00"/>
    <x v="5"/>
    <x v="5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5-01T00:00:00"/>
    <x v="5"/>
    <x v="5"/>
    <s v="Regulated Electric (122)"/>
    <s v="Cheyenne Light Fuel &amp; Power Co"/>
    <x v="0"/>
    <s v="395"/>
  </r>
  <r>
    <n v="5"/>
    <n v="122"/>
    <x v="76"/>
    <x v="1"/>
    <n v="1"/>
    <n v="37602.300000000003"/>
    <n v="-674.16"/>
    <n v="0"/>
    <n v="0"/>
    <n v="0"/>
    <n v="0"/>
    <n v="36928.14"/>
    <s v="Wyoming"/>
    <d v="2020-05-01T00:00:00"/>
    <x v="5"/>
    <x v="5"/>
    <s v="Regulated Electric (122)"/>
    <s v="Cheyenne Light Fuel &amp; Power Co"/>
    <x v="0"/>
    <s v="396"/>
  </r>
  <r>
    <n v="5"/>
    <n v="122"/>
    <x v="77"/>
    <x v="1"/>
    <n v="1"/>
    <n v="408901.82"/>
    <n v="-408901.82"/>
    <n v="0"/>
    <n v="0"/>
    <n v="0"/>
    <n v="0"/>
    <n v="0"/>
    <s v="Wyoming"/>
    <d v="2020-05-01T00:00:00"/>
    <x v="5"/>
    <x v="5"/>
    <s v="Regulated Electric (122)"/>
    <s v="Cheyenne Light Fuel &amp; Power Co"/>
    <x v="0"/>
    <s v="396"/>
  </r>
  <r>
    <n v="5"/>
    <n v="122"/>
    <x v="78"/>
    <x v="1"/>
    <n v="1"/>
    <n v="0"/>
    <n v="196381.6"/>
    <n v="0"/>
    <n v="0"/>
    <n v="0"/>
    <n v="0"/>
    <n v="196381.6"/>
    <s v="Wyoming"/>
    <d v="2020-05-01T00:00:00"/>
    <x v="5"/>
    <x v="5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5-01T00:00:00"/>
    <x v="5"/>
    <x v="5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6-01T00:00:00"/>
    <x v="6"/>
    <x v="6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6-01T00:00:00"/>
    <x v="6"/>
    <x v="6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6-01T00:00:00"/>
    <x v="6"/>
    <x v="6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6-01T00:00:00"/>
    <x v="6"/>
    <x v="6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6-01T00:00:00"/>
    <x v="6"/>
    <x v="6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6-01T00:00:00"/>
    <x v="6"/>
    <x v="6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6-01T00:00:00"/>
    <x v="6"/>
    <x v="6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6-01T00:00:00"/>
    <x v="6"/>
    <x v="6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6-01T00:00:00"/>
    <x v="6"/>
    <x v="6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6-01T00:00:00"/>
    <x v="6"/>
    <x v="6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6-01T00:00:00"/>
    <x v="6"/>
    <x v="6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6-01T00:00:00"/>
    <x v="6"/>
    <x v="6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6-01T00:00:00"/>
    <x v="6"/>
    <x v="6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6-01T00:00:00"/>
    <x v="6"/>
    <x v="6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6-01T00:00:00"/>
    <x v="6"/>
    <x v="6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6-01T00:00:00"/>
    <x v="6"/>
    <x v="6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6-01T00:00:00"/>
    <x v="6"/>
    <x v="6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6-01T00:00:00"/>
    <x v="6"/>
    <x v="6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6-01T00:00:00"/>
    <x v="6"/>
    <x v="6"/>
    <s v="Regulated Electric (122)"/>
    <s v="Cheyenne Light Fuel &amp; Power Co"/>
    <x v="2"/>
    <s v="312"/>
  </r>
  <r>
    <n v="5"/>
    <n v="122"/>
    <x v="25"/>
    <x v="0"/>
    <n v="1"/>
    <n v="73385865.930000007"/>
    <n v="0"/>
    <n v="0"/>
    <n v="0"/>
    <n v="0"/>
    <n v="0"/>
    <n v="73385865.930000007"/>
    <s v="Wyoming"/>
    <d v="2020-06-01T00:00:00"/>
    <x v="6"/>
    <x v="6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0"/>
    <n v="0"/>
    <n v="9459809.6400000006"/>
    <s v="Wyoming"/>
    <d v="2020-06-01T00:00:00"/>
    <x v="6"/>
    <x v="6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6-01T00:00:00"/>
    <x v="6"/>
    <x v="6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6-01T00:00:00"/>
    <x v="6"/>
    <x v="6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6-01T00:00:00"/>
    <x v="6"/>
    <x v="6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6-01T00:00:00"/>
    <x v="6"/>
    <x v="6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6-01T00:00:00"/>
    <x v="6"/>
    <x v="6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0"/>
    <n v="0"/>
    <n v="18317783.829999998"/>
    <s v="Wyoming"/>
    <d v="2020-06-01T00:00:00"/>
    <x v="6"/>
    <x v="6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6-01T00:00:00"/>
    <x v="6"/>
    <x v="6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6-01T00:00:00"/>
    <x v="6"/>
    <x v="6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6-01T00:00:00"/>
    <x v="6"/>
    <x v="6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6-01T00:00:00"/>
    <x v="6"/>
    <x v="6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6-01T00:00:00"/>
    <x v="6"/>
    <x v="6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6-01T00:00:00"/>
    <x v="6"/>
    <x v="6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6-01T00:00:00"/>
    <x v="6"/>
    <x v="6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6-01T00:00:00"/>
    <x v="6"/>
    <x v="6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6-01T00:00:00"/>
    <x v="6"/>
    <x v="6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6-01T00:00:00"/>
    <x v="6"/>
    <x v="6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6-01T00:00:00"/>
    <x v="6"/>
    <x v="6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6-01T00:00:00"/>
    <x v="6"/>
    <x v="6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6-01T00:00:00"/>
    <x v="6"/>
    <x v="6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6-01T00:00:00"/>
    <x v="6"/>
    <x v="6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6-01T00:00:00"/>
    <x v="6"/>
    <x v="6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6-01T00:00:00"/>
    <x v="6"/>
    <x v="6"/>
    <s v="Regulated Electric (122)"/>
    <s v="Cheyenne Light Fuel &amp; Power Co"/>
    <x v="4"/>
    <s v="362"/>
  </r>
  <r>
    <n v="5"/>
    <n v="122"/>
    <x v="51"/>
    <x v="0"/>
    <n v="1"/>
    <n v="26984250.84"/>
    <n v="20179.36"/>
    <n v="-566.99"/>
    <n v="0"/>
    <n v="0"/>
    <n v="0"/>
    <n v="27003863.210000001"/>
    <s v="Wyoming"/>
    <d v="2020-06-01T00:00:00"/>
    <x v="6"/>
    <x v="6"/>
    <s v="Regulated Electric (122)"/>
    <s v="Cheyenne Light Fuel &amp; Power Co"/>
    <x v="4"/>
    <s v="364"/>
  </r>
  <r>
    <n v="5"/>
    <n v="122"/>
    <x v="52"/>
    <x v="0"/>
    <n v="1"/>
    <n v="23708707.449999999"/>
    <n v="1199.78"/>
    <n v="0"/>
    <n v="0"/>
    <n v="0"/>
    <n v="0"/>
    <n v="23709907.23"/>
    <s v="Wyoming"/>
    <d v="2020-06-01T00:00:00"/>
    <x v="6"/>
    <x v="6"/>
    <s v="Regulated Electric (122)"/>
    <s v="Cheyenne Light Fuel &amp; Power Co"/>
    <x v="4"/>
    <s v="365"/>
  </r>
  <r>
    <n v="5"/>
    <n v="122"/>
    <x v="53"/>
    <x v="0"/>
    <n v="1"/>
    <n v="9673449.6199999992"/>
    <n v="27256.84"/>
    <n v="0"/>
    <n v="0"/>
    <n v="0"/>
    <n v="0"/>
    <n v="9700706.4600000009"/>
    <s v="Wyoming"/>
    <d v="2020-06-01T00:00:00"/>
    <x v="6"/>
    <x v="6"/>
    <s v="Regulated Electric (122)"/>
    <s v="Cheyenne Light Fuel &amp; Power Co"/>
    <x v="4"/>
    <s v="366"/>
  </r>
  <r>
    <n v="5"/>
    <n v="122"/>
    <x v="54"/>
    <x v="0"/>
    <n v="1"/>
    <n v="43776046.039999999"/>
    <n v="87088.45"/>
    <n v="-21581.88"/>
    <n v="0"/>
    <n v="0"/>
    <n v="0"/>
    <n v="43841552.609999999"/>
    <s v="Wyoming"/>
    <d v="2020-06-01T00:00:00"/>
    <x v="6"/>
    <x v="6"/>
    <s v="Regulated Electric (122)"/>
    <s v="Cheyenne Light Fuel &amp; Power Co"/>
    <x v="4"/>
    <s v="367"/>
  </r>
  <r>
    <n v="5"/>
    <n v="122"/>
    <x v="55"/>
    <x v="0"/>
    <n v="1"/>
    <n v="3625321.26"/>
    <n v="9826.4500000000007"/>
    <n v="-4395.12"/>
    <n v="0"/>
    <n v="0"/>
    <n v="0"/>
    <n v="3630752.59"/>
    <s v="Wyoming"/>
    <d v="2020-06-01T00:00:00"/>
    <x v="6"/>
    <x v="6"/>
    <s v="Regulated Electric (122)"/>
    <s v="Cheyenne Light Fuel &amp; Power Co"/>
    <x v="4"/>
    <s v="368"/>
  </r>
  <r>
    <n v="5"/>
    <n v="122"/>
    <x v="56"/>
    <x v="0"/>
    <n v="1"/>
    <n v="7272353.9699999997"/>
    <n v="0"/>
    <n v="0"/>
    <n v="0"/>
    <n v="0"/>
    <n v="0"/>
    <n v="7272353.9699999997"/>
    <s v="Wyoming"/>
    <d v="2020-06-01T00:00:00"/>
    <x v="6"/>
    <x v="6"/>
    <s v="Regulated Electric (122)"/>
    <s v="Cheyenne Light Fuel &amp; Power Co"/>
    <x v="4"/>
    <s v="368"/>
  </r>
  <r>
    <n v="5"/>
    <n v="122"/>
    <x v="57"/>
    <x v="0"/>
    <n v="1"/>
    <n v="16565496.17"/>
    <n v="50232.82"/>
    <n v="-20400.54"/>
    <n v="0"/>
    <n v="0"/>
    <n v="0"/>
    <n v="16595328.449999999"/>
    <s v="Wyoming"/>
    <d v="2020-06-01T00:00:00"/>
    <x v="6"/>
    <x v="6"/>
    <s v="Regulated Electric (122)"/>
    <s v="Cheyenne Light Fuel &amp; Power Co"/>
    <x v="4"/>
    <s v="368"/>
  </r>
  <r>
    <n v="5"/>
    <n v="122"/>
    <x v="58"/>
    <x v="0"/>
    <n v="1"/>
    <n v="4232648.07"/>
    <n v="0"/>
    <n v="0"/>
    <n v="0"/>
    <n v="0"/>
    <n v="0"/>
    <n v="4232648.07"/>
    <s v="Wyoming"/>
    <d v="2020-06-01T00:00:00"/>
    <x v="6"/>
    <x v="6"/>
    <s v="Regulated Electric (122)"/>
    <s v="Cheyenne Light Fuel &amp; Power Co"/>
    <x v="4"/>
    <s v="369"/>
  </r>
  <r>
    <n v="5"/>
    <n v="122"/>
    <x v="59"/>
    <x v="0"/>
    <n v="1"/>
    <n v="16037216.439999999"/>
    <n v="1252.81"/>
    <n v="0"/>
    <n v="0"/>
    <n v="0"/>
    <n v="0"/>
    <n v="16038469.25"/>
    <s v="Wyoming"/>
    <d v="2020-06-01T00:00:00"/>
    <x v="6"/>
    <x v="6"/>
    <s v="Regulated Electric (122)"/>
    <s v="Cheyenne Light Fuel &amp; Power Co"/>
    <x v="4"/>
    <s v="369"/>
  </r>
  <r>
    <n v="5"/>
    <n v="122"/>
    <x v="60"/>
    <x v="0"/>
    <n v="1"/>
    <n v="834920.09"/>
    <n v="0"/>
    <n v="0"/>
    <n v="909.81000000000006"/>
    <n v="0"/>
    <n v="0"/>
    <n v="835829.9"/>
    <s v="Wyoming"/>
    <d v="2020-06-01T00:00:00"/>
    <x v="6"/>
    <x v="6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70"/>
  </r>
  <r>
    <n v="5"/>
    <n v="122"/>
    <x v="62"/>
    <x v="0"/>
    <n v="1"/>
    <n v="6071924.6299999999"/>
    <n v="0"/>
    <n v="0"/>
    <n v="30907.99"/>
    <n v="0"/>
    <n v="0"/>
    <n v="6102832.6200000001"/>
    <s v="Wyoming"/>
    <d v="2020-06-01T00:00:00"/>
    <x v="6"/>
    <x v="6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6-01T00:00:00"/>
    <x v="6"/>
    <x v="6"/>
    <s v="Regulated Electric (122)"/>
    <s v="Cheyenne Light Fuel &amp; Power Co"/>
    <x v="4"/>
    <s v="371"/>
  </r>
  <r>
    <n v="5"/>
    <n v="122"/>
    <x v="64"/>
    <x v="0"/>
    <n v="1"/>
    <n v="7307911.3899999997"/>
    <n v="406.04"/>
    <n v="0"/>
    <n v="0"/>
    <n v="0"/>
    <n v="0"/>
    <n v="7308317.4299999997"/>
    <s v="Wyoming"/>
    <d v="2020-06-01T00:00:00"/>
    <x v="6"/>
    <x v="6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6-01T00:00:00"/>
    <x v="6"/>
    <x v="6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6-01T00:00:00"/>
    <x v="6"/>
    <x v="6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6-01T00:00:00"/>
    <x v="6"/>
    <x v="6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6-01T00:00:00"/>
    <x v="6"/>
    <x v="6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6-01T00:00:00"/>
    <x v="6"/>
    <x v="6"/>
    <s v="Regulated Electric (122)"/>
    <s v="Cheyenne Light Fuel &amp; Power Co"/>
    <x v="0"/>
    <s v="392"/>
  </r>
  <r>
    <n v="5"/>
    <n v="122"/>
    <x v="68"/>
    <x v="0"/>
    <n v="1"/>
    <n v="757017.26"/>
    <n v="0"/>
    <n v="0"/>
    <n v="0"/>
    <n v="0"/>
    <n v="0"/>
    <n v="757017.26"/>
    <s v="Wyoming"/>
    <d v="2020-06-01T00:00:00"/>
    <x v="6"/>
    <x v="6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6-01T00:00:00"/>
    <x v="6"/>
    <x v="6"/>
    <s v="Regulated Electric (122)"/>
    <s v="Cheyenne Light Fuel &amp; Power Co"/>
    <x v="0"/>
    <s v="392"/>
  </r>
  <r>
    <n v="5"/>
    <n v="122"/>
    <x v="70"/>
    <x v="0"/>
    <n v="1"/>
    <n v="3096351.48"/>
    <n v="0"/>
    <n v="0"/>
    <n v="0"/>
    <n v="0"/>
    <n v="0"/>
    <n v="3096351.48"/>
    <s v="Wyoming"/>
    <d v="2020-06-01T00:00:00"/>
    <x v="6"/>
    <x v="6"/>
    <s v="Regulated Electric (122)"/>
    <s v="Cheyenne Light Fuel &amp; Power Co"/>
    <x v="0"/>
    <s v="392"/>
  </r>
  <r>
    <n v="5"/>
    <n v="122"/>
    <x v="71"/>
    <x v="0"/>
    <n v="1"/>
    <n v="72809.66"/>
    <n v="0"/>
    <n v="0"/>
    <n v="0"/>
    <n v="0"/>
    <n v="0"/>
    <n v="72809.66"/>
    <s v="Wyoming"/>
    <d v="2020-06-01T00:00:00"/>
    <x v="6"/>
    <x v="6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6-01T00:00:00"/>
    <x v="6"/>
    <x v="6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6-01T00:00:00"/>
    <x v="6"/>
    <x v="6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6-01T00:00:00"/>
    <x v="6"/>
    <x v="6"/>
    <s v="Regulated Electric (122)"/>
    <s v="Cheyenne Light Fuel &amp; Power Co"/>
    <x v="0"/>
    <s v="394"/>
  </r>
  <r>
    <n v="5"/>
    <n v="122"/>
    <x v="75"/>
    <x v="0"/>
    <n v="1"/>
    <n v="129800.15000000001"/>
    <n v="0"/>
    <n v="0"/>
    <n v="0"/>
    <n v="0"/>
    <n v="0"/>
    <n v="129800.15000000001"/>
    <s v="Wyoming"/>
    <d v="2020-06-01T00:00:00"/>
    <x v="6"/>
    <x v="6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6-01T00:00:00"/>
    <x v="6"/>
    <x v="6"/>
    <s v="Regulated Electric (122)"/>
    <s v="Cheyenne Light Fuel &amp; Power Co"/>
    <x v="0"/>
    <s v="396"/>
  </r>
  <r>
    <n v="5"/>
    <n v="122"/>
    <x v="77"/>
    <x v="0"/>
    <n v="1"/>
    <n v="477575.19"/>
    <n v="0"/>
    <n v="0"/>
    <n v="0"/>
    <n v="0"/>
    <n v="0"/>
    <n v="477575.19"/>
    <s v="Wyoming"/>
    <d v="2020-06-01T00:00:00"/>
    <x v="6"/>
    <x v="6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6-01T00:00:00"/>
    <x v="6"/>
    <x v="6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6-01T00:00:00"/>
    <x v="6"/>
    <x v="6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0"/>
    <n v="0"/>
    <n v="1133410.1599999999"/>
    <s v="Wyoming"/>
    <d v="2020-06-01T00:00:00"/>
    <x v="6"/>
    <x v="6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6-01T00:00:00"/>
    <x v="6"/>
    <x v="6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6-01T00:00:00"/>
    <x v="6"/>
    <x v="6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6-01T00:00:00"/>
    <x v="6"/>
    <x v="6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6-01T00:00:00"/>
    <x v="6"/>
    <x v="6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6-01T00:00:00"/>
    <x v="6"/>
    <x v="6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6-01T00:00:00"/>
    <x v="6"/>
    <x v="6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6-01T00:00:00"/>
    <x v="6"/>
    <x v="6"/>
    <s v="NonSpecific Product (999)"/>
    <s v="Cheyenne Light Fuel &amp; Power Co"/>
    <x v="1"/>
    <s v="397"/>
  </r>
  <r>
    <n v="5"/>
    <n v="999"/>
    <x v="21"/>
    <x v="1"/>
    <n v="1"/>
    <n v="8884.52"/>
    <n v="28566.38"/>
    <n v="0"/>
    <n v="0"/>
    <n v="0"/>
    <n v="0"/>
    <n v="37450.9"/>
    <s v="Wyoming"/>
    <d v="2020-06-01T00:00:00"/>
    <x v="6"/>
    <x v="6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6-01T00:00:00"/>
    <x v="6"/>
    <x v="6"/>
    <s v="Regulated Electric (122)"/>
    <s v="Cheyenne Light Fuel &amp; Power Co"/>
    <x v="2"/>
    <s v="311"/>
  </r>
  <r>
    <n v="5"/>
    <n v="122"/>
    <x v="24"/>
    <x v="1"/>
    <n v="1"/>
    <n v="1821349.4"/>
    <n v="1278.77"/>
    <n v="0"/>
    <n v="0"/>
    <n v="0"/>
    <n v="0"/>
    <n v="1822628.17"/>
    <s v="Wyoming"/>
    <d v="2020-06-01T00:00:00"/>
    <x v="6"/>
    <x v="6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6-01T00:00:00"/>
    <x v="6"/>
    <x v="6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40"/>
  </r>
  <r>
    <n v="5"/>
    <n v="122"/>
    <x v="29"/>
    <x v="1"/>
    <n v="1"/>
    <n v="379279.54"/>
    <n v="-65642.16"/>
    <n v="0"/>
    <n v="0"/>
    <n v="0"/>
    <n v="0"/>
    <n v="313637.38"/>
    <s v="Wyoming"/>
    <d v="2020-06-01T00:00:00"/>
    <x v="6"/>
    <x v="6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2"/>
    <s v="341"/>
  </r>
  <r>
    <n v="5"/>
    <n v="122"/>
    <x v="31"/>
    <x v="1"/>
    <n v="1"/>
    <n v="288982.53000000003"/>
    <n v="0"/>
    <n v="0"/>
    <n v="0"/>
    <n v="0"/>
    <n v="0"/>
    <n v="288982.53000000003"/>
    <s v="Wyoming"/>
    <d v="2020-06-01T00:00:00"/>
    <x v="6"/>
    <x v="6"/>
    <s v="Regulated Electric (122)"/>
    <s v="Cheyenne Light Fuel &amp; Power Co"/>
    <x v="2"/>
    <s v="342"/>
  </r>
  <r>
    <n v="5"/>
    <n v="122"/>
    <x v="32"/>
    <x v="1"/>
    <n v="1"/>
    <n v="2832269.84"/>
    <n v="10504.86"/>
    <n v="0"/>
    <n v="0"/>
    <n v="0"/>
    <n v="0"/>
    <n v="2842774.7"/>
    <s v="Wyoming"/>
    <d v="2020-06-01T00:00:00"/>
    <x v="6"/>
    <x v="6"/>
    <s v="Regulated Electric (122)"/>
    <s v="Cheyenne Light Fuel &amp; Power Co"/>
    <x v="2"/>
    <s v="344"/>
  </r>
  <r>
    <n v="5"/>
    <n v="122"/>
    <x v="33"/>
    <x v="1"/>
    <n v="1"/>
    <n v="409844.78"/>
    <n v="0"/>
    <n v="0"/>
    <n v="0"/>
    <n v="0"/>
    <n v="0"/>
    <n v="409844.78"/>
    <s v="Wyoming"/>
    <d v="2020-06-01T00:00:00"/>
    <x v="6"/>
    <x v="6"/>
    <s v="Regulated Electric (122)"/>
    <s v="Cheyenne Light Fuel &amp; Power Co"/>
    <x v="2"/>
    <s v="345"/>
  </r>
  <r>
    <n v="5"/>
    <n v="122"/>
    <x v="34"/>
    <x v="1"/>
    <n v="1"/>
    <n v="54755.9"/>
    <n v="0"/>
    <n v="0"/>
    <n v="0"/>
    <n v="0"/>
    <n v="0"/>
    <n v="54755.9"/>
    <s v="Wyoming"/>
    <d v="2020-06-01T00:00:00"/>
    <x v="6"/>
    <x v="6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6-01T00:00:00"/>
    <x v="6"/>
    <x v="6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2"/>
  </r>
  <r>
    <n v="5"/>
    <n v="122"/>
    <x v="40"/>
    <x v="1"/>
    <n v="1"/>
    <n v="219749.01"/>
    <n v="131936.33000000002"/>
    <n v="0"/>
    <n v="0"/>
    <n v="0"/>
    <n v="0"/>
    <n v="351685.34"/>
    <s v="Wyoming"/>
    <d v="2020-06-01T00:00:00"/>
    <x v="6"/>
    <x v="6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61"/>
  </r>
  <r>
    <n v="5"/>
    <n v="122"/>
    <x v="50"/>
    <x v="1"/>
    <n v="1"/>
    <n v="149930.34"/>
    <n v="21181.88"/>
    <n v="0"/>
    <n v="0"/>
    <n v="0"/>
    <n v="0"/>
    <n v="171112.22"/>
    <s v="Wyoming"/>
    <d v="2020-06-01T00:00:00"/>
    <x v="6"/>
    <x v="6"/>
    <s v="Regulated Electric (122)"/>
    <s v="Cheyenne Light Fuel &amp; Power Co"/>
    <x v="4"/>
    <s v="362"/>
  </r>
  <r>
    <n v="5"/>
    <n v="122"/>
    <x v="51"/>
    <x v="1"/>
    <n v="1"/>
    <n v="3261387.37"/>
    <n v="12514.710000000001"/>
    <n v="0"/>
    <n v="0"/>
    <n v="0"/>
    <n v="0"/>
    <n v="3273902.0800000001"/>
    <s v="Wyoming"/>
    <d v="2020-06-01T00:00:00"/>
    <x v="6"/>
    <x v="6"/>
    <s v="Regulated Electric (122)"/>
    <s v="Cheyenne Light Fuel &amp; Power Co"/>
    <x v="4"/>
    <s v="364"/>
  </r>
  <r>
    <n v="5"/>
    <n v="122"/>
    <x v="52"/>
    <x v="1"/>
    <n v="1"/>
    <n v="631458.29"/>
    <n v="-576.15"/>
    <n v="0"/>
    <n v="0"/>
    <n v="0"/>
    <n v="0"/>
    <n v="630882.14"/>
    <s v="Wyoming"/>
    <d v="2020-06-01T00:00:00"/>
    <x v="6"/>
    <x v="6"/>
    <s v="Regulated Electric (122)"/>
    <s v="Cheyenne Light Fuel &amp; Power Co"/>
    <x v="4"/>
    <s v="365"/>
  </r>
  <r>
    <n v="5"/>
    <n v="122"/>
    <x v="53"/>
    <x v="1"/>
    <n v="1"/>
    <n v="550810.82000000007"/>
    <n v="95159"/>
    <n v="0"/>
    <n v="0"/>
    <n v="0"/>
    <n v="0"/>
    <n v="645969.82000000007"/>
    <s v="Wyoming"/>
    <d v="2020-06-01T00:00:00"/>
    <x v="6"/>
    <x v="6"/>
    <s v="Regulated Electric (122)"/>
    <s v="Cheyenne Light Fuel &amp; Power Co"/>
    <x v="4"/>
    <s v="366"/>
  </r>
  <r>
    <n v="5"/>
    <n v="122"/>
    <x v="54"/>
    <x v="1"/>
    <n v="1"/>
    <n v="6440673.0999999996"/>
    <n v="441388.98"/>
    <n v="0"/>
    <n v="0"/>
    <n v="0"/>
    <n v="0"/>
    <n v="6882062.0800000001"/>
    <s v="Wyoming"/>
    <d v="2020-06-01T00:00:00"/>
    <x v="6"/>
    <x v="6"/>
    <s v="Regulated Electric (122)"/>
    <s v="Cheyenne Light Fuel &amp; Power Co"/>
    <x v="4"/>
    <s v="367"/>
  </r>
  <r>
    <n v="5"/>
    <n v="122"/>
    <x v="55"/>
    <x v="1"/>
    <n v="1"/>
    <n v="445316.53"/>
    <n v="64606.239999999998"/>
    <n v="0"/>
    <n v="0"/>
    <n v="0"/>
    <n v="0"/>
    <n v="509922.77"/>
    <s v="Wyoming"/>
    <d v="2020-06-01T00:00:00"/>
    <x v="6"/>
    <x v="6"/>
    <s v="Regulated Electric (122)"/>
    <s v="Cheyenne Light Fuel &amp; Power Co"/>
    <x v="4"/>
    <s v="368"/>
  </r>
  <r>
    <n v="5"/>
    <n v="122"/>
    <x v="56"/>
    <x v="1"/>
    <n v="1"/>
    <n v="460281.15"/>
    <n v="68745.05"/>
    <n v="0"/>
    <n v="0"/>
    <n v="0"/>
    <n v="0"/>
    <n v="529026.19999999995"/>
    <s v="Wyoming"/>
    <d v="2020-06-01T00:00:00"/>
    <x v="6"/>
    <x v="6"/>
    <s v="Regulated Electric (122)"/>
    <s v="Cheyenne Light Fuel &amp; Power Co"/>
    <x v="4"/>
    <s v="368"/>
  </r>
  <r>
    <n v="5"/>
    <n v="122"/>
    <x v="57"/>
    <x v="1"/>
    <n v="1"/>
    <n v="604742.40000000002"/>
    <n v="70342.09"/>
    <n v="0"/>
    <n v="0"/>
    <n v="0"/>
    <n v="0"/>
    <n v="675084.49"/>
    <s v="Wyoming"/>
    <d v="2020-06-01T00:00:00"/>
    <x v="6"/>
    <x v="6"/>
    <s v="Regulated Electric (122)"/>
    <s v="Cheyenne Light Fuel &amp; Power Co"/>
    <x v="4"/>
    <s v="368"/>
  </r>
  <r>
    <n v="5"/>
    <n v="122"/>
    <x v="58"/>
    <x v="1"/>
    <n v="1"/>
    <n v="169124.54"/>
    <n v="336.11"/>
    <n v="0"/>
    <n v="0"/>
    <n v="0"/>
    <n v="0"/>
    <n v="169460.65"/>
    <s v="Wyoming"/>
    <d v="2020-06-01T00:00:00"/>
    <x v="6"/>
    <x v="6"/>
    <s v="Regulated Electric (122)"/>
    <s v="Cheyenne Light Fuel &amp; Power Co"/>
    <x v="4"/>
    <s v="369"/>
  </r>
  <r>
    <n v="5"/>
    <n v="122"/>
    <x v="59"/>
    <x v="1"/>
    <n v="1"/>
    <n v="944568.51"/>
    <n v="34237.53"/>
    <n v="0"/>
    <n v="0"/>
    <n v="0"/>
    <n v="0"/>
    <n v="978806.04"/>
    <s v="Wyoming"/>
    <d v="2020-06-01T00:00:00"/>
    <x v="6"/>
    <x v="6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4"/>
    <s v="370"/>
  </r>
  <r>
    <n v="5"/>
    <n v="122"/>
    <x v="62"/>
    <x v="1"/>
    <n v="1"/>
    <n v="16388.37"/>
    <n v="6068.01"/>
    <n v="0"/>
    <n v="0"/>
    <n v="0"/>
    <n v="0"/>
    <n v="22456.38"/>
    <s v="Wyoming"/>
    <d v="2020-06-01T00:00:00"/>
    <x v="6"/>
    <x v="6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6-01T00:00:00"/>
    <x v="6"/>
    <x v="6"/>
    <s v="Regulated Electric (122)"/>
    <s v="Cheyenne Light Fuel &amp; Power Co"/>
    <x v="4"/>
    <s v="371"/>
  </r>
  <r>
    <n v="5"/>
    <n v="122"/>
    <x v="64"/>
    <x v="1"/>
    <n v="1"/>
    <n v="355525.7"/>
    <n v="20291.400000000001"/>
    <n v="0"/>
    <n v="0"/>
    <n v="0"/>
    <n v="0"/>
    <n v="375817.10000000003"/>
    <s v="Wyoming"/>
    <d v="2020-06-01T00:00:00"/>
    <x v="6"/>
    <x v="6"/>
    <s v="Regulated Electric (122)"/>
    <s v="Cheyenne Light Fuel &amp; Power Co"/>
    <x v="4"/>
    <s v="373"/>
  </r>
  <r>
    <n v="5"/>
    <n v="122"/>
    <x v="138"/>
    <x v="1"/>
    <n v="1"/>
    <n v="311009.21000000002"/>
    <n v="587.64"/>
    <n v="0"/>
    <n v="0"/>
    <n v="0"/>
    <n v="0"/>
    <n v="311596.85000000003"/>
    <s v="Wyoming"/>
    <d v="2020-06-01T00:00:00"/>
    <x v="6"/>
    <x v="6"/>
    <s v="Regulated Electric (122)"/>
    <s v="Cheyenne Light Fuel &amp; Power Co"/>
    <x v="0"/>
    <s v="389"/>
  </r>
  <r>
    <n v="5"/>
    <n v="122"/>
    <x v="137"/>
    <x v="1"/>
    <n v="1"/>
    <n v="213838.1"/>
    <n v="352.99"/>
    <n v="0"/>
    <n v="0"/>
    <n v="0"/>
    <n v="0"/>
    <n v="214191.09"/>
    <s v="Wyoming"/>
    <d v="2020-06-01T00:00:00"/>
    <x v="6"/>
    <x v="6"/>
    <s v="Regulated Electric (122)"/>
    <s v="Cheyenne Light Fuel &amp; Power Co"/>
    <x v="0"/>
    <s v="390"/>
  </r>
  <r>
    <n v="5"/>
    <n v="122"/>
    <x v="139"/>
    <x v="1"/>
    <n v="1"/>
    <n v="747303.77"/>
    <n v="1412"/>
    <n v="0"/>
    <n v="0"/>
    <n v="0"/>
    <n v="0"/>
    <n v="748715.77"/>
    <s v="Wyoming"/>
    <d v="2020-06-01T00:00:00"/>
    <x v="6"/>
    <x v="6"/>
    <s v="Regulated Electric (122)"/>
    <s v="Cheyenne Light Fuel &amp; Power Co"/>
    <x v="0"/>
    <s v="390"/>
  </r>
  <r>
    <n v="5"/>
    <n v="122"/>
    <x v="65"/>
    <x v="1"/>
    <n v="1"/>
    <n v="15672.75"/>
    <n v="0"/>
    <n v="0"/>
    <n v="0"/>
    <n v="0"/>
    <n v="0"/>
    <n v="15672.75"/>
    <s v="Wyoming"/>
    <d v="2020-06-01T00:00:00"/>
    <x v="6"/>
    <x v="6"/>
    <s v="Regulated Electric (122)"/>
    <s v="Cheyenne Light Fuel &amp; Power Co"/>
    <x v="0"/>
    <s v="391"/>
  </r>
  <r>
    <n v="5"/>
    <n v="122"/>
    <x v="0"/>
    <x v="1"/>
    <n v="1"/>
    <n v="39099.08"/>
    <n v="0"/>
    <n v="0"/>
    <n v="0"/>
    <n v="0"/>
    <n v="0"/>
    <n v="39099.08"/>
    <s v="Wyoming"/>
    <d v="2020-06-01T00:00:00"/>
    <x v="6"/>
    <x v="6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1"/>
  </r>
  <r>
    <n v="5"/>
    <n v="122"/>
    <x v="66"/>
    <x v="1"/>
    <n v="1"/>
    <n v="39941.35"/>
    <n v="0"/>
    <n v="0"/>
    <n v="0"/>
    <n v="0"/>
    <n v="0"/>
    <n v="39941.35"/>
    <s v="Wyoming"/>
    <d v="2020-06-01T00:00:00"/>
    <x v="6"/>
    <x v="6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6-01T00:00:00"/>
    <x v="6"/>
    <x v="6"/>
    <s v="Regulated Electric (122)"/>
    <s v="Cheyenne Light Fuel &amp; Power Co"/>
    <x v="0"/>
    <s v="392"/>
  </r>
  <r>
    <n v="5"/>
    <n v="122"/>
    <x v="68"/>
    <x v="1"/>
    <n v="1"/>
    <n v="414265.49"/>
    <n v="0"/>
    <n v="0"/>
    <n v="0"/>
    <n v="0"/>
    <n v="0"/>
    <n v="414265.49"/>
    <s v="Wyoming"/>
    <d v="2020-06-01T00:00:00"/>
    <x v="6"/>
    <x v="6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2"/>
  </r>
  <r>
    <n v="5"/>
    <n v="122"/>
    <x v="70"/>
    <x v="1"/>
    <n v="1"/>
    <n v="228111.11000000002"/>
    <n v="0"/>
    <n v="0"/>
    <n v="0"/>
    <n v="0"/>
    <n v="0"/>
    <n v="228111.11000000002"/>
    <s v="Wyoming"/>
    <d v="2020-06-01T00:00:00"/>
    <x v="6"/>
    <x v="6"/>
    <s v="Regulated Electric (122)"/>
    <s v="Cheyenne Light Fuel &amp; Power Co"/>
    <x v="0"/>
    <s v="392"/>
  </r>
  <r>
    <n v="5"/>
    <n v="122"/>
    <x v="71"/>
    <x v="1"/>
    <n v="1"/>
    <n v="59737.599999999999"/>
    <n v="0"/>
    <n v="0"/>
    <n v="0"/>
    <n v="0"/>
    <n v="0"/>
    <n v="59737.599999999999"/>
    <s v="Wyoming"/>
    <d v="2020-06-01T00:00:00"/>
    <x v="6"/>
    <x v="6"/>
    <s v="Regulated Electric (122)"/>
    <s v="Cheyenne Light Fuel &amp; Power Co"/>
    <x v="0"/>
    <s v="392"/>
  </r>
  <r>
    <n v="5"/>
    <n v="122"/>
    <x v="73"/>
    <x v="1"/>
    <n v="1"/>
    <n v="92568.7"/>
    <n v="0"/>
    <n v="0"/>
    <n v="0"/>
    <n v="0"/>
    <n v="0"/>
    <n v="92568.7"/>
    <s v="Wyoming"/>
    <d v="2020-06-01T00:00:00"/>
    <x v="6"/>
    <x v="6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5"/>
  </r>
  <r>
    <n v="5"/>
    <n v="122"/>
    <x v="76"/>
    <x v="1"/>
    <n v="1"/>
    <n v="36928.14"/>
    <n v="2178.25"/>
    <n v="0"/>
    <n v="0"/>
    <n v="0"/>
    <n v="0"/>
    <n v="39106.39"/>
    <s v="Wyoming"/>
    <d v="2020-06-01T00:00:00"/>
    <x v="6"/>
    <x v="6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6-01T00:00:00"/>
    <x v="6"/>
    <x v="6"/>
    <s v="Regulated Electric (122)"/>
    <s v="Cheyenne Light Fuel &amp; Power Co"/>
    <x v="0"/>
    <s v="396"/>
  </r>
  <r>
    <n v="5"/>
    <n v="122"/>
    <x v="78"/>
    <x v="1"/>
    <n v="1"/>
    <n v="196381.6"/>
    <n v="3907.07"/>
    <n v="0"/>
    <n v="0"/>
    <n v="0"/>
    <n v="0"/>
    <n v="200288.67"/>
    <s v="Wyoming"/>
    <d v="2020-06-01T00:00:00"/>
    <x v="6"/>
    <x v="6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6-01T00:00:00"/>
    <x v="6"/>
    <x v="6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7-01T00:00:00"/>
    <x v="7"/>
    <x v="7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7-01T00:00:00"/>
    <x v="7"/>
    <x v="7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7-01T00:00:00"/>
    <x v="7"/>
    <x v="7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7-01T00:00:00"/>
    <x v="7"/>
    <x v="7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7-01T00:00:00"/>
    <x v="7"/>
    <x v="7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7-01T00:00:00"/>
    <x v="7"/>
    <x v="7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7-01T00:00:00"/>
    <x v="7"/>
    <x v="7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7-01T00:00:00"/>
    <x v="7"/>
    <x v="7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7-01T00:00:00"/>
    <x v="7"/>
    <x v="7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7-01T00:00:00"/>
    <x v="7"/>
    <x v="7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7-01T00:00:00"/>
    <x v="7"/>
    <x v="7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7-01T00:00:00"/>
    <x v="7"/>
    <x v="7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7-01T00:00:00"/>
    <x v="7"/>
    <x v="7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7-01T00:00:00"/>
    <x v="7"/>
    <x v="7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07-01T00:00:00"/>
    <x v="7"/>
    <x v="7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7-01T00:00:00"/>
    <x v="7"/>
    <x v="7"/>
    <s v="NonSpecific Product (999)"/>
    <s v="Cheyenne Light Fuel &amp; Power Co"/>
    <x v="1"/>
    <s v="398"/>
  </r>
  <r>
    <n v="5"/>
    <n v="122"/>
    <x v="22"/>
    <x v="0"/>
    <n v="1"/>
    <n v="168500"/>
    <n v="0"/>
    <n v="0"/>
    <n v="0"/>
    <n v="0"/>
    <n v="0"/>
    <n v="168500"/>
    <s v="Wyoming"/>
    <d v="2020-07-01T00:00:00"/>
    <x v="7"/>
    <x v="7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7-01T00:00:00"/>
    <x v="7"/>
    <x v="7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7-01T00:00:00"/>
    <x v="7"/>
    <x v="7"/>
    <s v="Regulated Electric (122)"/>
    <s v="Cheyenne Light Fuel &amp; Power Co"/>
    <x v="2"/>
    <s v="312"/>
  </r>
  <r>
    <n v="5"/>
    <n v="122"/>
    <x v="25"/>
    <x v="0"/>
    <n v="1"/>
    <n v="73385865.930000007"/>
    <n v="0"/>
    <n v="0"/>
    <n v="0"/>
    <n v="0"/>
    <n v="0"/>
    <n v="73385865.930000007"/>
    <s v="Wyoming"/>
    <d v="2020-07-01T00:00:00"/>
    <x v="7"/>
    <x v="7"/>
    <s v="Regulated Electric (122)"/>
    <s v="Cheyenne Light Fuel &amp; Power Co"/>
    <x v="2"/>
    <s v="314"/>
  </r>
  <r>
    <n v="5"/>
    <n v="122"/>
    <x v="26"/>
    <x v="0"/>
    <n v="1"/>
    <n v="9459809.6400000006"/>
    <n v="0"/>
    <n v="0"/>
    <n v="0"/>
    <n v="-1575608.01"/>
    <n v="0"/>
    <n v="7884201.6299999999"/>
    <s v="Wyoming"/>
    <d v="2020-07-01T00:00:00"/>
    <x v="7"/>
    <x v="7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7-01T00:00:00"/>
    <x v="7"/>
    <x v="7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7-01T00:00:00"/>
    <x v="7"/>
    <x v="7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7-01T00:00:00"/>
    <x v="7"/>
    <x v="7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7-01T00:00:00"/>
    <x v="7"/>
    <x v="7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7-01T00:00:00"/>
    <x v="7"/>
    <x v="7"/>
    <s v="Regulated Electric (122)"/>
    <s v="Cheyenne Light Fuel &amp; Power Co"/>
    <x v="2"/>
    <s v="344"/>
  </r>
  <r>
    <n v="5"/>
    <n v="122"/>
    <x v="33"/>
    <x v="0"/>
    <n v="1"/>
    <n v="18317783.829999998"/>
    <n v="0"/>
    <n v="0"/>
    <n v="0"/>
    <n v="-1400917.85"/>
    <n v="0"/>
    <n v="16916865.98"/>
    <s v="Wyoming"/>
    <d v="2020-07-01T00:00:00"/>
    <x v="7"/>
    <x v="7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7-01T00:00:00"/>
    <x v="7"/>
    <x v="7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7-01T00:00:00"/>
    <x v="7"/>
    <x v="7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7-01T00:00:00"/>
    <x v="7"/>
    <x v="7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7-01T00:00:00"/>
    <x v="7"/>
    <x v="7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7-01T00:00:00"/>
    <x v="7"/>
    <x v="7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7-01T00:00:00"/>
    <x v="7"/>
    <x v="7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7-01T00:00:00"/>
    <x v="7"/>
    <x v="7"/>
    <s v="Regulated Electric (122)"/>
    <s v="Cheyenne Light Fuel &amp; Power Co"/>
    <x v="3"/>
    <s v="353"/>
  </r>
  <r>
    <n v="5"/>
    <n v="122"/>
    <x v="141"/>
    <x v="0"/>
    <n v="1"/>
    <n v="0"/>
    <n v="0"/>
    <n v="0"/>
    <n v="2976525.86"/>
    <n v="0"/>
    <n v="0"/>
    <n v="2976525.86"/>
    <s v="Wyoming"/>
    <d v="2020-07-01T00:00:00"/>
    <x v="7"/>
    <x v="7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7-01T00:00:00"/>
    <x v="7"/>
    <x v="7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7-01T00:00:00"/>
    <x v="7"/>
    <x v="7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7-01T00:00:00"/>
    <x v="7"/>
    <x v="7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7-01T00:00:00"/>
    <x v="7"/>
    <x v="7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7-01T00:00:00"/>
    <x v="7"/>
    <x v="7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7-01T00:00:00"/>
    <x v="7"/>
    <x v="7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7-01T00:00:00"/>
    <x v="7"/>
    <x v="7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7-01T00:00:00"/>
    <x v="7"/>
    <x v="7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7-01T00:00:00"/>
    <x v="7"/>
    <x v="7"/>
    <s v="Regulated Electric (122)"/>
    <s v="Cheyenne Light Fuel &amp; Power Co"/>
    <x v="4"/>
    <s v="362"/>
  </r>
  <r>
    <n v="5"/>
    <n v="122"/>
    <x v="51"/>
    <x v="0"/>
    <n v="1"/>
    <n v="27003863.210000001"/>
    <n v="493126.83"/>
    <n v="-15550.53"/>
    <n v="0"/>
    <n v="0"/>
    <n v="0"/>
    <n v="27481439.510000002"/>
    <s v="Wyoming"/>
    <d v="2020-07-01T00:00:00"/>
    <x v="7"/>
    <x v="7"/>
    <s v="Regulated Electric (122)"/>
    <s v="Cheyenne Light Fuel &amp; Power Co"/>
    <x v="4"/>
    <s v="364"/>
  </r>
  <r>
    <n v="5"/>
    <n v="122"/>
    <x v="52"/>
    <x v="0"/>
    <n v="1"/>
    <n v="23709907.23"/>
    <n v="123626.91"/>
    <n v="-6629.82"/>
    <n v="0"/>
    <n v="0"/>
    <n v="-20419.53"/>
    <n v="23806484.789999999"/>
    <s v="Wyoming"/>
    <d v="2020-07-01T00:00:00"/>
    <x v="7"/>
    <x v="7"/>
    <s v="Regulated Electric (122)"/>
    <s v="Cheyenne Light Fuel &amp; Power Co"/>
    <x v="4"/>
    <s v="365"/>
  </r>
  <r>
    <n v="5"/>
    <n v="122"/>
    <x v="53"/>
    <x v="0"/>
    <n v="1"/>
    <n v="9700706.4600000009"/>
    <n v="128701.67"/>
    <n v="0"/>
    <n v="0"/>
    <n v="0"/>
    <n v="0"/>
    <n v="9829408.1300000008"/>
    <s v="Wyoming"/>
    <d v="2020-07-01T00:00:00"/>
    <x v="7"/>
    <x v="7"/>
    <s v="Regulated Electric (122)"/>
    <s v="Cheyenne Light Fuel &amp; Power Co"/>
    <x v="4"/>
    <s v="366"/>
  </r>
  <r>
    <n v="5"/>
    <n v="122"/>
    <x v="54"/>
    <x v="0"/>
    <n v="1"/>
    <n v="43841552.609999999"/>
    <n v="820751.98"/>
    <n v="3723.82"/>
    <n v="0"/>
    <n v="0"/>
    <n v="0"/>
    <n v="44666028.409999996"/>
    <s v="Wyoming"/>
    <d v="2020-07-01T00:00:00"/>
    <x v="7"/>
    <x v="7"/>
    <s v="Regulated Electric (122)"/>
    <s v="Cheyenne Light Fuel &amp; Power Co"/>
    <x v="4"/>
    <s v="367"/>
  </r>
  <r>
    <n v="5"/>
    <n v="122"/>
    <x v="55"/>
    <x v="0"/>
    <n v="1"/>
    <n v="3630752.59"/>
    <n v="23273.38"/>
    <n v="-5144.3900000000003"/>
    <n v="0"/>
    <n v="0"/>
    <n v="0"/>
    <n v="3648881.58"/>
    <s v="Wyoming"/>
    <d v="2020-07-01T00:00:00"/>
    <x v="7"/>
    <x v="7"/>
    <s v="Regulated Electric (122)"/>
    <s v="Cheyenne Light Fuel &amp; Power Co"/>
    <x v="4"/>
    <s v="368"/>
  </r>
  <r>
    <n v="5"/>
    <n v="122"/>
    <x v="56"/>
    <x v="0"/>
    <n v="1"/>
    <n v="7272353.9699999997"/>
    <n v="7045.58"/>
    <n v="-4755.46"/>
    <n v="0"/>
    <n v="0"/>
    <n v="0"/>
    <n v="7274644.0899999999"/>
    <s v="Wyoming"/>
    <d v="2020-07-01T00:00:00"/>
    <x v="7"/>
    <x v="7"/>
    <s v="Regulated Electric (122)"/>
    <s v="Cheyenne Light Fuel &amp; Power Co"/>
    <x v="4"/>
    <s v="368"/>
  </r>
  <r>
    <n v="5"/>
    <n v="122"/>
    <x v="57"/>
    <x v="0"/>
    <n v="1"/>
    <n v="16595328.449999999"/>
    <n v="57769.71"/>
    <n v="-10200.27"/>
    <n v="0"/>
    <n v="0"/>
    <n v="0"/>
    <n v="16642897.890000001"/>
    <s v="Wyoming"/>
    <d v="2020-07-01T00:00:00"/>
    <x v="7"/>
    <x v="7"/>
    <s v="Regulated Electric (122)"/>
    <s v="Cheyenne Light Fuel &amp; Power Co"/>
    <x v="4"/>
    <s v="368"/>
  </r>
  <r>
    <n v="5"/>
    <n v="122"/>
    <x v="58"/>
    <x v="0"/>
    <n v="1"/>
    <n v="4232648.07"/>
    <n v="0"/>
    <n v="0"/>
    <n v="0"/>
    <n v="0"/>
    <n v="0"/>
    <n v="4232648.07"/>
    <s v="Wyoming"/>
    <d v="2020-07-01T00:00:00"/>
    <x v="7"/>
    <x v="7"/>
    <s v="Regulated Electric (122)"/>
    <s v="Cheyenne Light Fuel &amp; Power Co"/>
    <x v="4"/>
    <s v="369"/>
  </r>
  <r>
    <n v="5"/>
    <n v="122"/>
    <x v="59"/>
    <x v="0"/>
    <n v="1"/>
    <n v="16038469.25"/>
    <n v="70451.509999999995"/>
    <n v="0"/>
    <n v="0"/>
    <n v="0"/>
    <n v="0"/>
    <n v="16108920.76"/>
    <s v="Wyoming"/>
    <d v="2020-07-01T00:00:00"/>
    <x v="7"/>
    <x v="7"/>
    <s v="Regulated Electric (122)"/>
    <s v="Cheyenne Light Fuel &amp; Power Co"/>
    <x v="4"/>
    <s v="369"/>
  </r>
  <r>
    <n v="5"/>
    <n v="122"/>
    <x v="60"/>
    <x v="0"/>
    <n v="1"/>
    <n v="835829.9"/>
    <n v="5029.41"/>
    <n v="0"/>
    <n v="0"/>
    <n v="0"/>
    <n v="0"/>
    <n v="840859.31"/>
    <s v="Wyoming"/>
    <d v="2020-07-01T00:00:00"/>
    <x v="7"/>
    <x v="7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70"/>
  </r>
  <r>
    <n v="5"/>
    <n v="122"/>
    <x v="62"/>
    <x v="0"/>
    <n v="1"/>
    <n v="6102832.6200000001"/>
    <n v="0"/>
    <n v="-4173.74"/>
    <n v="45527.360000000001"/>
    <n v="0"/>
    <n v="0"/>
    <n v="6144186.2400000002"/>
    <s v="Wyoming"/>
    <d v="2020-07-01T00:00:00"/>
    <x v="7"/>
    <x v="7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7-01T00:00:00"/>
    <x v="7"/>
    <x v="7"/>
    <s v="Regulated Electric (122)"/>
    <s v="Cheyenne Light Fuel &amp; Power Co"/>
    <x v="4"/>
    <s v="371"/>
  </r>
  <r>
    <n v="5"/>
    <n v="122"/>
    <x v="64"/>
    <x v="0"/>
    <n v="1"/>
    <n v="7308317.4299999997"/>
    <n v="1.1200000000000001"/>
    <n v="0"/>
    <n v="0"/>
    <n v="0"/>
    <n v="0"/>
    <n v="7308318.5499999998"/>
    <s v="Wyoming"/>
    <d v="2020-07-01T00:00:00"/>
    <x v="7"/>
    <x v="7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7-01T00:00:00"/>
    <x v="7"/>
    <x v="7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7-01T00:00:00"/>
    <x v="7"/>
    <x v="7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7-01T00:00:00"/>
    <x v="7"/>
    <x v="7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7-01T00:00:00"/>
    <x v="7"/>
    <x v="7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7-01T00:00:00"/>
    <x v="7"/>
    <x v="7"/>
    <s v="Regulated Electric (122)"/>
    <s v="Cheyenne Light Fuel &amp; Power Co"/>
    <x v="0"/>
    <s v="392"/>
  </r>
  <r>
    <n v="5"/>
    <n v="122"/>
    <x v="68"/>
    <x v="0"/>
    <n v="1"/>
    <n v="757017.26"/>
    <n v="0"/>
    <n v="0"/>
    <n v="0"/>
    <n v="0"/>
    <n v="0"/>
    <n v="757017.26"/>
    <s v="Wyoming"/>
    <d v="2020-07-01T00:00:00"/>
    <x v="7"/>
    <x v="7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7-01T00:00:00"/>
    <x v="7"/>
    <x v="7"/>
    <s v="Regulated Electric (122)"/>
    <s v="Cheyenne Light Fuel &amp; Power Co"/>
    <x v="0"/>
    <s v="392"/>
  </r>
  <r>
    <n v="5"/>
    <n v="122"/>
    <x v="70"/>
    <x v="0"/>
    <n v="1"/>
    <n v="3096351.48"/>
    <n v="0"/>
    <n v="0"/>
    <n v="0"/>
    <n v="0"/>
    <n v="0"/>
    <n v="3096351.48"/>
    <s v="Wyoming"/>
    <d v="2020-07-01T00:00:00"/>
    <x v="7"/>
    <x v="7"/>
    <s v="Regulated Electric (122)"/>
    <s v="Cheyenne Light Fuel &amp; Power Co"/>
    <x v="0"/>
    <s v="392"/>
  </r>
  <r>
    <n v="5"/>
    <n v="122"/>
    <x v="71"/>
    <x v="0"/>
    <n v="1"/>
    <n v="72809.66"/>
    <n v="0"/>
    <n v="0"/>
    <n v="0"/>
    <n v="0"/>
    <n v="0"/>
    <n v="72809.66"/>
    <s v="Wyoming"/>
    <d v="2020-07-01T00:00:00"/>
    <x v="7"/>
    <x v="7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7-01T00:00:00"/>
    <x v="7"/>
    <x v="7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7-01T00:00:00"/>
    <x v="7"/>
    <x v="7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7-01T00:00:00"/>
    <x v="7"/>
    <x v="7"/>
    <s v="Regulated Electric (122)"/>
    <s v="Cheyenne Light Fuel &amp; Power Co"/>
    <x v="0"/>
    <s v="394"/>
  </r>
  <r>
    <n v="5"/>
    <n v="122"/>
    <x v="75"/>
    <x v="0"/>
    <n v="1"/>
    <n v="129800.15000000001"/>
    <n v="43572.37"/>
    <n v="0"/>
    <n v="0"/>
    <n v="0"/>
    <n v="0"/>
    <n v="173372.52"/>
    <s v="Wyoming"/>
    <d v="2020-07-01T00:00:00"/>
    <x v="7"/>
    <x v="7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7-01T00:00:00"/>
    <x v="7"/>
    <x v="7"/>
    <s v="Regulated Electric (122)"/>
    <s v="Cheyenne Light Fuel &amp; Power Co"/>
    <x v="0"/>
    <s v="396"/>
  </r>
  <r>
    <n v="5"/>
    <n v="122"/>
    <x v="77"/>
    <x v="0"/>
    <n v="1"/>
    <n v="477575.19"/>
    <n v="0"/>
    <n v="0"/>
    <n v="0"/>
    <n v="0"/>
    <n v="0"/>
    <n v="477575.19"/>
    <s v="Wyoming"/>
    <d v="2020-07-01T00:00:00"/>
    <x v="7"/>
    <x v="7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7-01T00:00:00"/>
    <x v="7"/>
    <x v="7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7-01T00:00:00"/>
    <x v="7"/>
    <x v="7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0"/>
    <n v="0"/>
    <n v="1133410.1599999999"/>
    <s v="Wyoming"/>
    <d v="2020-07-01T00:00:00"/>
    <x v="7"/>
    <x v="7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7-01T00:00:00"/>
    <x v="7"/>
    <x v="7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7-01T00:00:00"/>
    <x v="7"/>
    <x v="7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7-01T00:00:00"/>
    <x v="7"/>
    <x v="7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7-01T00:00:00"/>
    <x v="7"/>
    <x v="7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7-01T00:00:00"/>
    <x v="7"/>
    <x v="7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7-01T00:00:00"/>
    <x v="7"/>
    <x v="7"/>
    <s v="NonSpecific Product (999)"/>
    <s v="Cheyenne Light Fuel &amp; Power Co"/>
    <x v="1"/>
    <s v="396"/>
  </r>
  <r>
    <n v="5"/>
    <n v="999"/>
    <x v="20"/>
    <x v="1"/>
    <n v="1"/>
    <n v="131446.37"/>
    <n v="0"/>
    <n v="0"/>
    <n v="0"/>
    <n v="0"/>
    <n v="0"/>
    <n v="131446.37"/>
    <s v="Wyoming"/>
    <d v="2020-07-01T00:00:00"/>
    <x v="7"/>
    <x v="7"/>
    <s v="NonSpecific Product (999)"/>
    <s v="Cheyenne Light Fuel &amp; Power Co"/>
    <x v="1"/>
    <s v="397"/>
  </r>
  <r>
    <n v="5"/>
    <n v="999"/>
    <x v="21"/>
    <x v="1"/>
    <n v="1"/>
    <n v="37450.9"/>
    <n v="1341.6000000000001"/>
    <n v="0"/>
    <n v="0"/>
    <n v="0"/>
    <n v="0"/>
    <n v="38792.5"/>
    <s v="Wyoming"/>
    <d v="2020-07-01T00:00:00"/>
    <x v="7"/>
    <x v="7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7-01T00:00:00"/>
    <x v="7"/>
    <x v="7"/>
    <s v="Regulated Electric (122)"/>
    <s v="Cheyenne Light Fuel &amp; Power Co"/>
    <x v="2"/>
    <s v="311"/>
  </r>
  <r>
    <n v="5"/>
    <n v="122"/>
    <x v="24"/>
    <x v="1"/>
    <n v="1"/>
    <n v="1822628.17"/>
    <n v="-9.7000000000000011"/>
    <n v="0"/>
    <n v="0"/>
    <n v="0"/>
    <n v="0"/>
    <n v="1822618.47"/>
    <s v="Wyoming"/>
    <d v="2020-07-01T00:00:00"/>
    <x v="7"/>
    <x v="7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7-01T00:00:00"/>
    <x v="7"/>
    <x v="7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40"/>
  </r>
  <r>
    <n v="5"/>
    <n v="122"/>
    <x v="29"/>
    <x v="1"/>
    <n v="1"/>
    <n v="313637.38"/>
    <n v="-6621.92"/>
    <n v="0"/>
    <n v="0"/>
    <n v="0"/>
    <n v="0"/>
    <n v="307015.46000000002"/>
    <s v="Wyoming"/>
    <d v="2020-07-01T00:00:00"/>
    <x v="7"/>
    <x v="7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2"/>
    <s v="341"/>
  </r>
  <r>
    <n v="5"/>
    <n v="122"/>
    <x v="31"/>
    <x v="1"/>
    <n v="1"/>
    <n v="288982.53000000003"/>
    <n v="-35139.94"/>
    <n v="0"/>
    <n v="0"/>
    <n v="0"/>
    <n v="0"/>
    <n v="253842.59"/>
    <s v="Wyoming"/>
    <d v="2020-07-01T00:00:00"/>
    <x v="7"/>
    <x v="7"/>
    <s v="Regulated Electric (122)"/>
    <s v="Cheyenne Light Fuel &amp; Power Co"/>
    <x v="2"/>
    <s v="342"/>
  </r>
  <r>
    <n v="5"/>
    <n v="122"/>
    <x v="32"/>
    <x v="1"/>
    <n v="1"/>
    <n v="2842774.7"/>
    <n v="-74927.98"/>
    <n v="0"/>
    <n v="0"/>
    <n v="0"/>
    <n v="0"/>
    <n v="2767846.7199999997"/>
    <s v="Wyoming"/>
    <d v="2020-07-01T00:00:00"/>
    <x v="7"/>
    <x v="7"/>
    <s v="Regulated Electric (122)"/>
    <s v="Cheyenne Light Fuel &amp; Power Co"/>
    <x v="2"/>
    <s v="344"/>
  </r>
  <r>
    <n v="5"/>
    <n v="122"/>
    <x v="33"/>
    <x v="1"/>
    <n v="1"/>
    <n v="409844.78"/>
    <n v="35973.65"/>
    <n v="0"/>
    <n v="0"/>
    <n v="0"/>
    <n v="0"/>
    <n v="445818.43"/>
    <s v="Wyoming"/>
    <d v="2020-07-01T00:00:00"/>
    <x v="7"/>
    <x v="7"/>
    <s v="Regulated Electric (122)"/>
    <s v="Cheyenne Light Fuel &amp; Power Co"/>
    <x v="2"/>
    <s v="345"/>
  </r>
  <r>
    <n v="5"/>
    <n v="122"/>
    <x v="34"/>
    <x v="1"/>
    <n v="1"/>
    <n v="54755.9"/>
    <n v="-117.03"/>
    <n v="0"/>
    <n v="0"/>
    <n v="0"/>
    <n v="0"/>
    <n v="54638.87"/>
    <s v="Wyoming"/>
    <d v="2020-07-01T00:00:00"/>
    <x v="7"/>
    <x v="7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7-01T00:00:00"/>
    <x v="7"/>
    <x v="7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2"/>
  </r>
  <r>
    <n v="5"/>
    <n v="122"/>
    <x v="40"/>
    <x v="1"/>
    <n v="1"/>
    <n v="351685.34"/>
    <n v="-7888.6100000000006"/>
    <n v="0"/>
    <n v="0"/>
    <n v="0"/>
    <n v="0"/>
    <n v="343796.73"/>
    <s v="Wyoming"/>
    <d v="2020-07-01T00:00:00"/>
    <x v="7"/>
    <x v="7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61"/>
  </r>
  <r>
    <n v="5"/>
    <n v="122"/>
    <x v="50"/>
    <x v="1"/>
    <n v="1"/>
    <n v="171112.22"/>
    <n v="-58.08"/>
    <n v="0"/>
    <n v="0"/>
    <n v="0"/>
    <n v="0"/>
    <n v="171054.14"/>
    <s v="Wyoming"/>
    <d v="2020-07-01T00:00:00"/>
    <x v="7"/>
    <x v="7"/>
    <s v="Regulated Electric (122)"/>
    <s v="Cheyenne Light Fuel &amp; Power Co"/>
    <x v="4"/>
    <s v="362"/>
  </r>
  <r>
    <n v="5"/>
    <n v="122"/>
    <x v="51"/>
    <x v="1"/>
    <n v="1"/>
    <n v="3273902.0800000001"/>
    <n v="458294.55"/>
    <n v="0"/>
    <n v="0"/>
    <n v="0"/>
    <n v="0"/>
    <n v="3732196.63"/>
    <s v="Wyoming"/>
    <d v="2020-07-01T00:00:00"/>
    <x v="7"/>
    <x v="7"/>
    <s v="Regulated Electric (122)"/>
    <s v="Cheyenne Light Fuel &amp; Power Co"/>
    <x v="4"/>
    <s v="364"/>
  </r>
  <r>
    <n v="5"/>
    <n v="122"/>
    <x v="52"/>
    <x v="1"/>
    <n v="1"/>
    <n v="630882.14"/>
    <n v="-275387.7"/>
    <n v="0"/>
    <n v="0"/>
    <n v="0"/>
    <n v="0"/>
    <n v="355494.44"/>
    <s v="Wyoming"/>
    <d v="2020-07-01T00:00:00"/>
    <x v="7"/>
    <x v="7"/>
    <s v="Regulated Electric (122)"/>
    <s v="Cheyenne Light Fuel &amp; Power Co"/>
    <x v="4"/>
    <s v="365"/>
  </r>
  <r>
    <n v="5"/>
    <n v="122"/>
    <x v="53"/>
    <x v="1"/>
    <n v="1"/>
    <n v="645969.82000000007"/>
    <n v="86710.86"/>
    <n v="0"/>
    <n v="0"/>
    <n v="0"/>
    <n v="0"/>
    <n v="732680.68"/>
    <s v="Wyoming"/>
    <d v="2020-07-01T00:00:00"/>
    <x v="7"/>
    <x v="7"/>
    <s v="Regulated Electric (122)"/>
    <s v="Cheyenne Light Fuel &amp; Power Co"/>
    <x v="4"/>
    <s v="366"/>
  </r>
  <r>
    <n v="5"/>
    <n v="122"/>
    <x v="54"/>
    <x v="1"/>
    <n v="1"/>
    <n v="6882062.0800000001"/>
    <n v="-563772.39"/>
    <n v="0"/>
    <n v="0"/>
    <n v="0"/>
    <n v="0"/>
    <n v="6318289.6900000004"/>
    <s v="Wyoming"/>
    <d v="2020-07-01T00:00:00"/>
    <x v="7"/>
    <x v="7"/>
    <s v="Regulated Electric (122)"/>
    <s v="Cheyenne Light Fuel &amp; Power Co"/>
    <x v="4"/>
    <s v="367"/>
  </r>
  <r>
    <n v="5"/>
    <n v="122"/>
    <x v="55"/>
    <x v="1"/>
    <n v="1"/>
    <n v="509922.77"/>
    <n v="79854.48"/>
    <n v="0"/>
    <n v="0"/>
    <n v="0"/>
    <n v="0"/>
    <n v="589777.25"/>
    <s v="Wyoming"/>
    <d v="2020-07-01T00:00:00"/>
    <x v="7"/>
    <x v="7"/>
    <s v="Regulated Electric (122)"/>
    <s v="Cheyenne Light Fuel &amp; Power Co"/>
    <x v="4"/>
    <s v="368"/>
  </r>
  <r>
    <n v="5"/>
    <n v="122"/>
    <x v="56"/>
    <x v="1"/>
    <n v="1"/>
    <n v="529026.19999999995"/>
    <n v="82282.070000000007"/>
    <n v="0"/>
    <n v="0"/>
    <n v="0"/>
    <n v="0"/>
    <n v="611308.27"/>
    <s v="Wyoming"/>
    <d v="2020-07-01T00:00:00"/>
    <x v="7"/>
    <x v="7"/>
    <s v="Regulated Electric (122)"/>
    <s v="Cheyenne Light Fuel &amp; Power Co"/>
    <x v="4"/>
    <s v="368"/>
  </r>
  <r>
    <n v="5"/>
    <n v="122"/>
    <x v="57"/>
    <x v="1"/>
    <n v="1"/>
    <n v="675084.49"/>
    <n v="88460.78"/>
    <n v="0"/>
    <n v="0"/>
    <n v="0"/>
    <n v="0"/>
    <n v="763545.27"/>
    <s v="Wyoming"/>
    <d v="2020-07-01T00:00:00"/>
    <x v="7"/>
    <x v="7"/>
    <s v="Regulated Electric (122)"/>
    <s v="Cheyenne Light Fuel &amp; Power Co"/>
    <x v="4"/>
    <s v="368"/>
  </r>
  <r>
    <n v="5"/>
    <n v="122"/>
    <x v="58"/>
    <x v="1"/>
    <n v="1"/>
    <n v="169460.65"/>
    <n v="141.02000000000001"/>
    <n v="0"/>
    <n v="0"/>
    <n v="0"/>
    <n v="0"/>
    <n v="169601.67"/>
    <s v="Wyoming"/>
    <d v="2020-07-01T00:00:00"/>
    <x v="7"/>
    <x v="7"/>
    <s v="Regulated Electric (122)"/>
    <s v="Cheyenne Light Fuel &amp; Power Co"/>
    <x v="4"/>
    <s v="369"/>
  </r>
  <r>
    <n v="5"/>
    <n v="122"/>
    <x v="59"/>
    <x v="1"/>
    <n v="1"/>
    <n v="978806.04"/>
    <n v="58877.83"/>
    <n v="0"/>
    <n v="0"/>
    <n v="0"/>
    <n v="0"/>
    <n v="1037683.87"/>
    <s v="Wyoming"/>
    <d v="2020-07-01T00:00:00"/>
    <x v="7"/>
    <x v="7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4"/>
    <s v="370"/>
  </r>
  <r>
    <n v="5"/>
    <n v="122"/>
    <x v="62"/>
    <x v="1"/>
    <n v="1"/>
    <n v="22456.38"/>
    <n v="4244.87"/>
    <n v="0"/>
    <n v="0"/>
    <n v="0"/>
    <n v="0"/>
    <n v="26701.25"/>
    <s v="Wyoming"/>
    <d v="2020-07-01T00:00:00"/>
    <x v="7"/>
    <x v="7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7-01T00:00:00"/>
    <x v="7"/>
    <x v="7"/>
    <s v="Regulated Electric (122)"/>
    <s v="Cheyenne Light Fuel &amp; Power Co"/>
    <x v="4"/>
    <s v="371"/>
  </r>
  <r>
    <n v="5"/>
    <n v="122"/>
    <x v="64"/>
    <x v="1"/>
    <n v="1"/>
    <n v="375817.10000000003"/>
    <n v="12511.39"/>
    <n v="0"/>
    <n v="0"/>
    <n v="0"/>
    <n v="0"/>
    <n v="388328.49"/>
    <s v="Wyoming"/>
    <d v="2020-07-01T00:00:00"/>
    <x v="7"/>
    <x v="7"/>
    <s v="Regulated Electric (122)"/>
    <s v="Cheyenne Light Fuel &amp; Power Co"/>
    <x v="4"/>
    <s v="373"/>
  </r>
  <r>
    <n v="5"/>
    <n v="122"/>
    <x v="138"/>
    <x v="1"/>
    <n v="1"/>
    <n v="311596.85000000003"/>
    <n v="-53.88"/>
    <n v="0"/>
    <n v="0"/>
    <n v="0"/>
    <n v="0"/>
    <n v="311542.97000000003"/>
    <s v="Wyoming"/>
    <d v="2020-07-01T00:00:00"/>
    <x v="7"/>
    <x v="7"/>
    <s v="Regulated Electric (122)"/>
    <s v="Cheyenne Light Fuel &amp; Power Co"/>
    <x v="0"/>
    <s v="389"/>
  </r>
  <r>
    <n v="5"/>
    <n v="122"/>
    <x v="137"/>
    <x v="1"/>
    <n v="1"/>
    <n v="214191.09"/>
    <n v="-32.36"/>
    <n v="0"/>
    <n v="0"/>
    <n v="0"/>
    <n v="0"/>
    <n v="214158.73"/>
    <s v="Wyoming"/>
    <d v="2020-07-01T00:00:00"/>
    <x v="7"/>
    <x v="7"/>
    <s v="Regulated Electric (122)"/>
    <s v="Cheyenne Light Fuel &amp; Power Co"/>
    <x v="0"/>
    <s v="390"/>
  </r>
  <r>
    <n v="5"/>
    <n v="122"/>
    <x v="139"/>
    <x v="1"/>
    <n v="1"/>
    <n v="748715.77"/>
    <n v="-129.47"/>
    <n v="0"/>
    <n v="0"/>
    <n v="0"/>
    <n v="0"/>
    <n v="748586.3"/>
    <s v="Wyoming"/>
    <d v="2020-07-01T00:00:00"/>
    <x v="7"/>
    <x v="7"/>
    <s v="Regulated Electric (122)"/>
    <s v="Cheyenne Light Fuel &amp; Power Co"/>
    <x v="0"/>
    <s v="390"/>
  </r>
  <r>
    <n v="5"/>
    <n v="122"/>
    <x v="65"/>
    <x v="1"/>
    <n v="1"/>
    <n v="15672.75"/>
    <n v="-77.25"/>
    <n v="0"/>
    <n v="0"/>
    <n v="0"/>
    <n v="0"/>
    <n v="15595.5"/>
    <s v="Wyoming"/>
    <d v="2020-07-01T00:00:00"/>
    <x v="7"/>
    <x v="7"/>
    <s v="Regulated Electric (122)"/>
    <s v="Cheyenne Light Fuel &amp; Power Co"/>
    <x v="0"/>
    <s v="391"/>
  </r>
  <r>
    <n v="5"/>
    <n v="122"/>
    <x v="0"/>
    <x v="1"/>
    <n v="1"/>
    <n v="39099.08"/>
    <n v="20.79"/>
    <n v="0"/>
    <n v="0"/>
    <n v="0"/>
    <n v="0"/>
    <n v="39119.870000000003"/>
    <s v="Wyoming"/>
    <d v="2020-07-01T00:00:00"/>
    <x v="7"/>
    <x v="7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1"/>
  </r>
  <r>
    <n v="5"/>
    <n v="122"/>
    <x v="66"/>
    <x v="1"/>
    <n v="1"/>
    <n v="39941.35"/>
    <n v="0"/>
    <n v="0"/>
    <n v="0"/>
    <n v="0"/>
    <n v="0"/>
    <n v="39941.35"/>
    <s v="Wyoming"/>
    <d v="2020-07-01T00:00:00"/>
    <x v="7"/>
    <x v="7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7-01T00:00:00"/>
    <x v="7"/>
    <x v="7"/>
    <s v="Regulated Electric (122)"/>
    <s v="Cheyenne Light Fuel &amp; Power Co"/>
    <x v="0"/>
    <s v="392"/>
  </r>
  <r>
    <n v="5"/>
    <n v="122"/>
    <x v="68"/>
    <x v="1"/>
    <n v="1"/>
    <n v="414265.49"/>
    <n v="0"/>
    <n v="0"/>
    <n v="0"/>
    <n v="0"/>
    <n v="0"/>
    <n v="414265.49"/>
    <s v="Wyoming"/>
    <d v="2020-07-01T00:00:00"/>
    <x v="7"/>
    <x v="7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2"/>
  </r>
  <r>
    <n v="5"/>
    <n v="122"/>
    <x v="70"/>
    <x v="1"/>
    <n v="1"/>
    <n v="228111.11000000002"/>
    <n v="0"/>
    <n v="0"/>
    <n v="0"/>
    <n v="0"/>
    <n v="0"/>
    <n v="228111.11000000002"/>
    <s v="Wyoming"/>
    <d v="2020-07-01T00:00:00"/>
    <x v="7"/>
    <x v="7"/>
    <s v="Regulated Electric (122)"/>
    <s v="Cheyenne Light Fuel &amp; Power Co"/>
    <x v="0"/>
    <s v="392"/>
  </r>
  <r>
    <n v="5"/>
    <n v="122"/>
    <x v="71"/>
    <x v="1"/>
    <n v="1"/>
    <n v="59737.599999999999"/>
    <n v="0"/>
    <n v="0"/>
    <n v="0"/>
    <n v="0"/>
    <n v="0"/>
    <n v="59737.599999999999"/>
    <s v="Wyoming"/>
    <d v="2020-07-01T00:00:00"/>
    <x v="7"/>
    <x v="7"/>
    <s v="Regulated Electric (122)"/>
    <s v="Cheyenne Light Fuel &amp; Power Co"/>
    <x v="0"/>
    <s v="392"/>
  </r>
  <r>
    <n v="5"/>
    <n v="122"/>
    <x v="73"/>
    <x v="1"/>
    <n v="1"/>
    <n v="92568.7"/>
    <n v="-43572.37"/>
    <n v="0"/>
    <n v="0"/>
    <n v="0"/>
    <n v="0"/>
    <n v="48996.33"/>
    <s v="Wyoming"/>
    <d v="2020-07-01T00:00:00"/>
    <x v="7"/>
    <x v="7"/>
    <s v="Regulated Electric (122)"/>
    <s v="Cheyenne Light Fuel &amp; Power Co"/>
    <x v="0"/>
    <s v="394"/>
  </r>
  <r>
    <n v="5"/>
    <n v="122"/>
    <x v="75"/>
    <x v="1"/>
    <n v="1"/>
    <n v="0"/>
    <n v="77963.350000000006"/>
    <n v="0"/>
    <n v="0"/>
    <n v="0"/>
    <n v="0"/>
    <n v="77963.350000000006"/>
    <s v="Wyoming"/>
    <d v="2020-07-01T00:00:00"/>
    <x v="7"/>
    <x v="7"/>
    <s v="Regulated Electric (122)"/>
    <s v="Cheyenne Light Fuel &amp; Power Co"/>
    <x v="0"/>
    <s v="395"/>
  </r>
  <r>
    <n v="5"/>
    <n v="122"/>
    <x v="76"/>
    <x v="1"/>
    <n v="1"/>
    <n v="39106.39"/>
    <n v="0"/>
    <n v="0"/>
    <n v="0"/>
    <n v="0"/>
    <n v="0"/>
    <n v="39106.39"/>
    <s v="Wyoming"/>
    <d v="2020-07-01T00:00:00"/>
    <x v="7"/>
    <x v="7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7-01T00:00:00"/>
    <x v="7"/>
    <x v="7"/>
    <s v="Regulated Electric (122)"/>
    <s v="Cheyenne Light Fuel &amp; Power Co"/>
    <x v="0"/>
    <s v="396"/>
  </r>
  <r>
    <n v="5"/>
    <n v="122"/>
    <x v="78"/>
    <x v="1"/>
    <n v="1"/>
    <n v="200288.67"/>
    <n v="0"/>
    <n v="0"/>
    <n v="0"/>
    <n v="0"/>
    <n v="0"/>
    <n v="200288.67"/>
    <s v="Wyoming"/>
    <d v="2020-07-01T00:00:00"/>
    <x v="7"/>
    <x v="7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7-01T00:00:00"/>
    <x v="7"/>
    <x v="7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8-01T00:00:00"/>
    <x v="8"/>
    <x v="8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8-01T00:00:00"/>
    <x v="8"/>
    <x v="8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8-01T00:00:00"/>
    <x v="8"/>
    <x v="8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8-01T00:00:00"/>
    <x v="8"/>
    <x v="8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8-01T00:00:00"/>
    <x v="8"/>
    <x v="8"/>
    <s v="NonSpecific Product (999)"/>
    <s v="Cheyenne Light Fuel &amp; Power Co"/>
    <x v="1"/>
    <s v="389"/>
  </r>
  <r>
    <n v="5"/>
    <n v="999"/>
    <x v="5"/>
    <x v="0"/>
    <n v="1"/>
    <n v="4915055.68"/>
    <n v="0"/>
    <n v="0"/>
    <n v="0"/>
    <n v="0"/>
    <n v="0"/>
    <n v="4915055.68"/>
    <s v="Wyoming"/>
    <d v="2020-08-01T00:00:00"/>
    <x v="8"/>
    <x v="8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8-01T00:00:00"/>
    <x v="8"/>
    <x v="8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8-01T00:00:00"/>
    <x v="8"/>
    <x v="8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8-01T00:00:00"/>
    <x v="8"/>
    <x v="8"/>
    <s v="NonSpecific Product (999)"/>
    <s v="Cheyenne Light Fuel &amp; Power Co"/>
    <x v="1"/>
    <s v="391"/>
  </r>
  <r>
    <n v="5"/>
    <n v="999"/>
    <x v="9"/>
    <x v="0"/>
    <n v="1"/>
    <n v="53803.83"/>
    <n v="0"/>
    <n v="0"/>
    <n v="0"/>
    <n v="0"/>
    <n v="0"/>
    <n v="53803.83"/>
    <s v="Wyoming"/>
    <d v="2020-08-01T00:00:00"/>
    <x v="8"/>
    <x v="8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1"/>
  </r>
  <r>
    <n v="5"/>
    <n v="999"/>
    <x v="12"/>
    <x v="0"/>
    <n v="1"/>
    <n v="125862.65000000001"/>
    <n v="0"/>
    <n v="0"/>
    <n v="0"/>
    <n v="0"/>
    <n v="0"/>
    <n v="125862.65000000001"/>
    <s v="Wyoming"/>
    <d v="2020-08-01T00:00:00"/>
    <x v="8"/>
    <x v="8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8-01T00:00:00"/>
    <x v="8"/>
    <x v="8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8-01T00:00:00"/>
    <x v="8"/>
    <x v="8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8-01T00:00:00"/>
    <x v="8"/>
    <x v="8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6"/>
  </r>
  <r>
    <n v="5"/>
    <n v="999"/>
    <x v="20"/>
    <x v="0"/>
    <n v="1"/>
    <n v="279772.62"/>
    <n v="131446.37"/>
    <n v="0"/>
    <n v="0"/>
    <n v="0"/>
    <n v="0"/>
    <n v="411218.99"/>
    <s v="Wyoming"/>
    <d v="2020-08-01T00:00:00"/>
    <x v="8"/>
    <x v="8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8-01T00:00:00"/>
    <x v="8"/>
    <x v="8"/>
    <s v="NonSpecific Product (999)"/>
    <s v="Cheyenne Light Fuel &amp; Power Co"/>
    <x v="1"/>
    <s v="398"/>
  </r>
  <r>
    <n v="5"/>
    <n v="122"/>
    <x v="140"/>
    <x v="0"/>
    <n v="1"/>
    <n v="0"/>
    <n v="0"/>
    <n v="0"/>
    <n v="1133410.1599999999"/>
    <n v="0"/>
    <n v="0"/>
    <n v="1133410.1599999999"/>
    <s v="Wyoming"/>
    <d v="2020-08-01T00:00:00"/>
    <x v="8"/>
    <x v="8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08-01T00:00:00"/>
    <x v="8"/>
    <x v="8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8-01T00:00:00"/>
    <x v="8"/>
    <x v="8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8-01T00:00:00"/>
    <x v="8"/>
    <x v="8"/>
    <s v="Regulated Electric (122)"/>
    <s v="Cheyenne Light Fuel &amp; Power Co"/>
    <x v="2"/>
    <s v="312"/>
  </r>
  <r>
    <n v="5"/>
    <n v="122"/>
    <x v="25"/>
    <x v="0"/>
    <n v="1"/>
    <n v="73385865.930000007"/>
    <n v="0"/>
    <n v="0"/>
    <n v="0"/>
    <n v="0"/>
    <n v="0"/>
    <n v="73385865.930000007"/>
    <s v="Wyoming"/>
    <d v="2020-08-01T00:00:00"/>
    <x v="8"/>
    <x v="8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08-01T00:00:00"/>
    <x v="8"/>
    <x v="8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8-01T00:00:00"/>
    <x v="8"/>
    <x v="8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8-01T00:00:00"/>
    <x v="8"/>
    <x v="8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8-01T00:00:00"/>
    <x v="8"/>
    <x v="8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8-01T00:00:00"/>
    <x v="8"/>
    <x v="8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8-01T00:00:00"/>
    <x v="8"/>
    <x v="8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08-01T00:00:00"/>
    <x v="8"/>
    <x v="8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8-01T00:00:00"/>
    <x v="8"/>
    <x v="8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8-01T00:00:00"/>
    <x v="8"/>
    <x v="8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8-01T00:00:00"/>
    <x v="8"/>
    <x v="8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8-01T00:00:00"/>
    <x v="8"/>
    <x v="8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8-01T00:00:00"/>
    <x v="8"/>
    <x v="8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8-01T00:00:00"/>
    <x v="8"/>
    <x v="8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8-01T00:00:00"/>
    <x v="8"/>
    <x v="8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08-01T00:00:00"/>
    <x v="8"/>
    <x v="8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8-01T00:00:00"/>
    <x v="8"/>
    <x v="8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8-01T00:00:00"/>
    <x v="8"/>
    <x v="8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8-01T00:00:00"/>
    <x v="8"/>
    <x v="8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8-01T00:00:00"/>
    <x v="8"/>
    <x v="8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8-01T00:00:00"/>
    <x v="8"/>
    <x v="8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8-01T00:00:00"/>
    <x v="8"/>
    <x v="8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8-01T00:00:00"/>
    <x v="8"/>
    <x v="8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8-01T00:00:00"/>
    <x v="8"/>
    <x v="8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8-01T00:00:00"/>
    <x v="8"/>
    <x v="8"/>
    <s v="Regulated Electric (122)"/>
    <s v="Cheyenne Light Fuel &amp; Power Co"/>
    <x v="4"/>
    <s v="362"/>
  </r>
  <r>
    <n v="5"/>
    <n v="122"/>
    <x v="51"/>
    <x v="0"/>
    <n v="1"/>
    <n v="27481439.510000002"/>
    <n v="97.740000000000009"/>
    <n v="0"/>
    <n v="0"/>
    <n v="0"/>
    <n v="0"/>
    <n v="27481537.25"/>
    <s v="Wyoming"/>
    <d v="2020-08-01T00:00:00"/>
    <x v="8"/>
    <x v="8"/>
    <s v="Regulated Electric (122)"/>
    <s v="Cheyenne Light Fuel &amp; Power Co"/>
    <x v="4"/>
    <s v="364"/>
  </r>
  <r>
    <n v="5"/>
    <n v="122"/>
    <x v="52"/>
    <x v="0"/>
    <n v="1"/>
    <n v="23806484.789999999"/>
    <n v="31.28"/>
    <n v="0"/>
    <n v="0"/>
    <n v="0"/>
    <n v="0"/>
    <n v="23806516.07"/>
    <s v="Wyoming"/>
    <d v="2020-08-01T00:00:00"/>
    <x v="8"/>
    <x v="8"/>
    <s v="Regulated Electric (122)"/>
    <s v="Cheyenne Light Fuel &amp; Power Co"/>
    <x v="4"/>
    <s v="365"/>
  </r>
  <r>
    <n v="5"/>
    <n v="122"/>
    <x v="53"/>
    <x v="0"/>
    <n v="1"/>
    <n v="9829408.1300000008"/>
    <n v="13.71"/>
    <n v="0"/>
    <n v="0"/>
    <n v="0"/>
    <n v="0"/>
    <n v="9829421.8399999999"/>
    <s v="Wyoming"/>
    <d v="2020-08-01T00:00:00"/>
    <x v="8"/>
    <x v="8"/>
    <s v="Regulated Electric (122)"/>
    <s v="Cheyenne Light Fuel &amp; Power Co"/>
    <x v="4"/>
    <s v="366"/>
  </r>
  <r>
    <n v="5"/>
    <n v="122"/>
    <x v="54"/>
    <x v="0"/>
    <n v="1"/>
    <n v="44666028.409999996"/>
    <n v="2.88"/>
    <n v="0"/>
    <n v="0"/>
    <n v="0"/>
    <n v="0"/>
    <n v="44666031.289999999"/>
    <s v="Wyoming"/>
    <d v="2020-08-01T00:00:00"/>
    <x v="8"/>
    <x v="8"/>
    <s v="Regulated Electric (122)"/>
    <s v="Cheyenne Light Fuel &amp; Power Co"/>
    <x v="4"/>
    <s v="367"/>
  </r>
  <r>
    <n v="5"/>
    <n v="122"/>
    <x v="55"/>
    <x v="0"/>
    <n v="1"/>
    <n v="3648881.58"/>
    <n v="15.3"/>
    <n v="0"/>
    <n v="0"/>
    <n v="0"/>
    <n v="0"/>
    <n v="3648896.88"/>
    <s v="Wyoming"/>
    <d v="2020-08-01T00:00:00"/>
    <x v="8"/>
    <x v="8"/>
    <s v="Regulated Electric (122)"/>
    <s v="Cheyenne Light Fuel &amp; Power Co"/>
    <x v="4"/>
    <s v="368"/>
  </r>
  <r>
    <n v="5"/>
    <n v="122"/>
    <x v="56"/>
    <x v="0"/>
    <n v="1"/>
    <n v="7274644.0899999999"/>
    <n v="0"/>
    <n v="0"/>
    <n v="0"/>
    <n v="0"/>
    <n v="0"/>
    <n v="7274644.0899999999"/>
    <s v="Wyoming"/>
    <d v="2020-08-01T00:00:00"/>
    <x v="8"/>
    <x v="8"/>
    <s v="Regulated Electric (122)"/>
    <s v="Cheyenne Light Fuel &amp; Power Co"/>
    <x v="4"/>
    <s v="368"/>
  </r>
  <r>
    <n v="5"/>
    <n v="122"/>
    <x v="57"/>
    <x v="0"/>
    <n v="1"/>
    <n v="16642897.890000001"/>
    <n v="107883.1"/>
    <n v="0"/>
    <n v="0"/>
    <n v="0"/>
    <n v="0"/>
    <n v="16750780.99"/>
    <s v="Wyoming"/>
    <d v="2020-08-01T00:00:00"/>
    <x v="8"/>
    <x v="8"/>
    <s v="Regulated Electric (122)"/>
    <s v="Cheyenne Light Fuel &amp; Power Co"/>
    <x v="4"/>
    <s v="368"/>
  </r>
  <r>
    <n v="5"/>
    <n v="122"/>
    <x v="58"/>
    <x v="0"/>
    <n v="1"/>
    <n v="4232648.07"/>
    <n v="0"/>
    <n v="0"/>
    <n v="0"/>
    <n v="0"/>
    <n v="0"/>
    <n v="4232648.07"/>
    <s v="Wyoming"/>
    <d v="2020-08-01T00:00:00"/>
    <x v="8"/>
    <x v="8"/>
    <s v="Regulated Electric (122)"/>
    <s v="Cheyenne Light Fuel &amp; Power Co"/>
    <x v="4"/>
    <s v="369"/>
  </r>
  <r>
    <n v="5"/>
    <n v="122"/>
    <x v="59"/>
    <x v="0"/>
    <n v="1"/>
    <n v="16108920.76"/>
    <n v="0"/>
    <n v="0"/>
    <n v="0"/>
    <n v="0"/>
    <n v="0"/>
    <n v="16108920.76"/>
    <s v="Wyoming"/>
    <d v="2020-08-01T00:00:00"/>
    <x v="8"/>
    <x v="8"/>
    <s v="Regulated Electric (122)"/>
    <s v="Cheyenne Light Fuel &amp; Power Co"/>
    <x v="4"/>
    <s v="369"/>
  </r>
  <r>
    <n v="5"/>
    <n v="122"/>
    <x v="60"/>
    <x v="0"/>
    <n v="1"/>
    <n v="840859.31"/>
    <n v="0"/>
    <n v="0"/>
    <n v="1223.8900000000001"/>
    <n v="0"/>
    <n v="0"/>
    <n v="842083.20000000007"/>
    <s v="Wyoming"/>
    <d v="2020-08-01T00:00:00"/>
    <x v="8"/>
    <x v="8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70"/>
  </r>
  <r>
    <n v="5"/>
    <n v="122"/>
    <x v="62"/>
    <x v="0"/>
    <n v="1"/>
    <n v="6144186.2400000002"/>
    <n v="0"/>
    <n v="-1224.8600000000001"/>
    <n v="350.18"/>
    <n v="0"/>
    <n v="0"/>
    <n v="6143311.5599999996"/>
    <s v="Wyoming"/>
    <d v="2020-08-01T00:00:00"/>
    <x v="8"/>
    <x v="8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0"/>
    <n v="1880268.79"/>
    <s v="Wyoming"/>
    <d v="2020-08-01T00:00:00"/>
    <x v="8"/>
    <x v="8"/>
    <s v="Regulated Electric (122)"/>
    <s v="Cheyenne Light Fuel &amp; Power Co"/>
    <x v="4"/>
    <s v="371"/>
  </r>
  <r>
    <n v="5"/>
    <n v="122"/>
    <x v="64"/>
    <x v="0"/>
    <n v="1"/>
    <n v="7308318.5499999998"/>
    <n v="19.12"/>
    <n v="0"/>
    <n v="0"/>
    <n v="0"/>
    <n v="0"/>
    <n v="7308337.6699999999"/>
    <s v="Wyoming"/>
    <d v="2020-08-01T00:00:00"/>
    <x v="8"/>
    <x v="8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8-01T00:00:00"/>
    <x v="8"/>
    <x v="8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8-01T00:00:00"/>
    <x v="8"/>
    <x v="8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8-01T00:00:00"/>
    <x v="8"/>
    <x v="8"/>
    <s v="Regulated Electric (122)"/>
    <s v="Cheyenne Light Fuel &amp; Power Co"/>
    <x v="0"/>
    <s v="391"/>
  </r>
  <r>
    <n v="5"/>
    <n v="122"/>
    <x v="66"/>
    <x v="0"/>
    <n v="1"/>
    <n v="40792.83"/>
    <n v="0"/>
    <n v="0"/>
    <n v="0"/>
    <n v="0"/>
    <n v="0"/>
    <n v="40792.83"/>
    <s v="Wyoming"/>
    <d v="2020-08-01T00:00:00"/>
    <x v="8"/>
    <x v="8"/>
    <s v="Regulated Electric (122)"/>
    <s v="Cheyenne Light Fuel &amp; Power Co"/>
    <x v="0"/>
    <s v="392"/>
  </r>
  <r>
    <n v="5"/>
    <n v="122"/>
    <x v="67"/>
    <x v="0"/>
    <n v="1"/>
    <n v="85029.85"/>
    <n v="0"/>
    <n v="0"/>
    <n v="0"/>
    <n v="0"/>
    <n v="0"/>
    <n v="85029.85"/>
    <s v="Wyoming"/>
    <d v="2020-08-01T00:00:00"/>
    <x v="8"/>
    <x v="8"/>
    <s v="Regulated Electric (122)"/>
    <s v="Cheyenne Light Fuel &amp; Power Co"/>
    <x v="0"/>
    <s v="392"/>
  </r>
  <r>
    <n v="5"/>
    <n v="122"/>
    <x v="68"/>
    <x v="0"/>
    <n v="1"/>
    <n v="757017.26"/>
    <n v="0"/>
    <n v="0"/>
    <n v="0"/>
    <n v="0"/>
    <n v="0"/>
    <n v="757017.26"/>
    <s v="Wyoming"/>
    <d v="2020-08-01T00:00:00"/>
    <x v="8"/>
    <x v="8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8-01T00:00:00"/>
    <x v="8"/>
    <x v="8"/>
    <s v="Regulated Electric (122)"/>
    <s v="Cheyenne Light Fuel &amp; Power Co"/>
    <x v="0"/>
    <s v="392"/>
  </r>
  <r>
    <n v="5"/>
    <n v="122"/>
    <x v="70"/>
    <x v="0"/>
    <n v="1"/>
    <n v="3096351.48"/>
    <n v="228111.11000000002"/>
    <n v="0"/>
    <n v="0"/>
    <n v="0"/>
    <n v="0"/>
    <n v="3324462.59"/>
    <s v="Wyoming"/>
    <d v="2020-08-01T00:00:00"/>
    <x v="8"/>
    <x v="8"/>
    <s v="Regulated Electric (122)"/>
    <s v="Cheyenne Light Fuel &amp; Power Co"/>
    <x v="0"/>
    <s v="392"/>
  </r>
  <r>
    <n v="5"/>
    <n v="122"/>
    <x v="71"/>
    <x v="0"/>
    <n v="1"/>
    <n v="72809.66"/>
    <n v="0"/>
    <n v="0"/>
    <n v="0"/>
    <n v="0"/>
    <n v="0"/>
    <n v="72809.66"/>
    <s v="Wyoming"/>
    <d v="2020-08-01T00:00:00"/>
    <x v="8"/>
    <x v="8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8-01T00:00:00"/>
    <x v="8"/>
    <x v="8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8-01T00:00:00"/>
    <x v="8"/>
    <x v="8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0"/>
    <n v="0"/>
    <n v="169717.37"/>
    <s v="Wyoming"/>
    <d v="2020-08-01T00:00:00"/>
    <x v="8"/>
    <x v="8"/>
    <s v="Regulated Electric (122)"/>
    <s v="Cheyenne Light Fuel &amp; Power Co"/>
    <x v="0"/>
    <s v="394"/>
  </r>
  <r>
    <n v="5"/>
    <n v="122"/>
    <x v="75"/>
    <x v="0"/>
    <n v="1"/>
    <n v="173372.52"/>
    <n v="0"/>
    <n v="0"/>
    <n v="0"/>
    <n v="0"/>
    <n v="0"/>
    <n v="173372.52"/>
    <s v="Wyoming"/>
    <d v="2020-08-01T00:00:00"/>
    <x v="8"/>
    <x v="8"/>
    <s v="Regulated Electric (122)"/>
    <s v="Cheyenne Light Fuel &amp; Power Co"/>
    <x v="0"/>
    <s v="395"/>
  </r>
  <r>
    <n v="5"/>
    <n v="122"/>
    <x v="76"/>
    <x v="0"/>
    <n v="1"/>
    <n v="381142.22000000003"/>
    <n v="0"/>
    <n v="0"/>
    <n v="0"/>
    <n v="0"/>
    <n v="0"/>
    <n v="381142.22000000003"/>
    <s v="Wyoming"/>
    <d v="2020-08-01T00:00:00"/>
    <x v="8"/>
    <x v="8"/>
    <s v="Regulated Electric (122)"/>
    <s v="Cheyenne Light Fuel &amp; Power Co"/>
    <x v="0"/>
    <s v="396"/>
  </r>
  <r>
    <n v="5"/>
    <n v="122"/>
    <x v="77"/>
    <x v="0"/>
    <n v="1"/>
    <n v="477575.19"/>
    <n v="0"/>
    <n v="0"/>
    <n v="0"/>
    <n v="0"/>
    <n v="0"/>
    <n v="477575.19"/>
    <s v="Wyoming"/>
    <d v="2020-08-01T00:00:00"/>
    <x v="8"/>
    <x v="8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8-01T00:00:00"/>
    <x v="8"/>
    <x v="8"/>
    <s v="Regulated Electric (122)"/>
    <s v="Cheyenne Light Fuel &amp; Power Co"/>
    <x v="0"/>
    <s v="397"/>
  </r>
  <r>
    <n v="5"/>
    <n v="122"/>
    <x v="79"/>
    <x v="0"/>
    <n v="1"/>
    <n v="888331.17"/>
    <n v="0"/>
    <n v="0"/>
    <n v="0"/>
    <n v="0"/>
    <n v="0"/>
    <n v="888331.17"/>
    <s v="Wyoming"/>
    <d v="2020-08-01T00:00:00"/>
    <x v="8"/>
    <x v="8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8"/>
  </r>
  <r>
    <n v="5"/>
    <n v="122"/>
    <x v="140"/>
    <x v="2"/>
    <n v="1"/>
    <n v="1133410.1599999999"/>
    <n v="0"/>
    <n v="0"/>
    <n v="0"/>
    <n v="-1133410.1599999999"/>
    <n v="0"/>
    <n v="0"/>
    <s v="Wyoming"/>
    <d v="2020-08-01T00:00:00"/>
    <x v="8"/>
    <x v="8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8-01T00:00:00"/>
    <x v="8"/>
    <x v="8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8-01T00:00:00"/>
    <x v="8"/>
    <x v="8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8-01T00:00:00"/>
    <x v="8"/>
    <x v="8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8-01T00:00:00"/>
    <x v="8"/>
    <x v="8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2"/>
    <x v="1"/>
    <n v="1"/>
    <n v="102065.07"/>
    <n v="0"/>
    <n v="0"/>
    <n v="0"/>
    <n v="0"/>
    <n v="0"/>
    <n v="102065.07"/>
    <s v="Wyoming"/>
    <d v="2020-08-01T00:00:00"/>
    <x v="8"/>
    <x v="8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8-01T00:00:00"/>
    <x v="8"/>
    <x v="8"/>
    <s v="NonSpecific Product (999)"/>
    <s v="Cheyenne Light Fuel &amp; Power Co"/>
    <x v="1"/>
    <s v="396"/>
  </r>
  <r>
    <n v="5"/>
    <n v="999"/>
    <x v="20"/>
    <x v="1"/>
    <n v="1"/>
    <n v="131446.37"/>
    <n v="-131446.37"/>
    <n v="0"/>
    <n v="0"/>
    <n v="0"/>
    <n v="0"/>
    <n v="0"/>
    <s v="Wyoming"/>
    <d v="2020-08-01T00:00:00"/>
    <x v="8"/>
    <x v="8"/>
    <s v="NonSpecific Product (999)"/>
    <s v="Cheyenne Light Fuel &amp; Power Co"/>
    <x v="1"/>
    <s v="397"/>
  </r>
  <r>
    <n v="5"/>
    <n v="999"/>
    <x v="21"/>
    <x v="1"/>
    <n v="1"/>
    <n v="38792.5"/>
    <n v="0"/>
    <n v="0"/>
    <n v="0"/>
    <n v="0"/>
    <n v="0"/>
    <n v="38792.5"/>
    <s v="Wyoming"/>
    <d v="2020-08-01T00:00:00"/>
    <x v="8"/>
    <x v="8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8-01T00:00:00"/>
    <x v="8"/>
    <x v="8"/>
    <s v="Regulated Electric (122)"/>
    <s v="Cheyenne Light Fuel &amp; Power Co"/>
    <x v="2"/>
    <s v="311"/>
  </r>
  <r>
    <n v="5"/>
    <n v="122"/>
    <x v="24"/>
    <x v="1"/>
    <n v="1"/>
    <n v="1822618.47"/>
    <n v="-174.46"/>
    <n v="0"/>
    <n v="0"/>
    <n v="0"/>
    <n v="0"/>
    <n v="1822444.01"/>
    <s v="Wyoming"/>
    <d v="2020-08-01T00:00:00"/>
    <x v="8"/>
    <x v="8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8-01T00:00:00"/>
    <x v="8"/>
    <x v="8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40"/>
  </r>
  <r>
    <n v="5"/>
    <n v="122"/>
    <x v="29"/>
    <x v="1"/>
    <n v="1"/>
    <n v="307015.46000000002"/>
    <n v="1111.8900000000001"/>
    <n v="0"/>
    <n v="0"/>
    <n v="0"/>
    <n v="0"/>
    <n v="308127.35000000003"/>
    <s v="Wyoming"/>
    <d v="2020-08-01T00:00:00"/>
    <x v="8"/>
    <x v="8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2"/>
    <s v="341"/>
  </r>
  <r>
    <n v="5"/>
    <n v="122"/>
    <x v="31"/>
    <x v="1"/>
    <n v="1"/>
    <n v="253842.59"/>
    <n v="2606.13"/>
    <n v="0"/>
    <n v="0"/>
    <n v="0"/>
    <n v="0"/>
    <n v="256448.72"/>
    <s v="Wyoming"/>
    <d v="2020-08-01T00:00:00"/>
    <x v="8"/>
    <x v="8"/>
    <s v="Regulated Electric (122)"/>
    <s v="Cheyenne Light Fuel &amp; Power Co"/>
    <x v="2"/>
    <s v="342"/>
  </r>
  <r>
    <n v="5"/>
    <n v="122"/>
    <x v="32"/>
    <x v="1"/>
    <n v="1"/>
    <n v="2767846.7199999997"/>
    <n v="971.62"/>
    <n v="0"/>
    <n v="0"/>
    <n v="0"/>
    <n v="0"/>
    <n v="2768818.34"/>
    <s v="Wyoming"/>
    <d v="2020-08-01T00:00:00"/>
    <x v="8"/>
    <x v="8"/>
    <s v="Regulated Electric (122)"/>
    <s v="Cheyenne Light Fuel &amp; Power Co"/>
    <x v="2"/>
    <s v="344"/>
  </r>
  <r>
    <n v="5"/>
    <n v="122"/>
    <x v="33"/>
    <x v="1"/>
    <n v="1"/>
    <n v="445818.43"/>
    <n v="-3662.57"/>
    <n v="0"/>
    <n v="0"/>
    <n v="0"/>
    <n v="0"/>
    <n v="442155.86"/>
    <s v="Wyoming"/>
    <d v="2020-08-01T00:00:00"/>
    <x v="8"/>
    <x v="8"/>
    <s v="Regulated Electric (122)"/>
    <s v="Cheyenne Light Fuel &amp; Power Co"/>
    <x v="2"/>
    <s v="345"/>
  </r>
  <r>
    <n v="5"/>
    <n v="122"/>
    <x v="34"/>
    <x v="1"/>
    <n v="1"/>
    <n v="54638.87"/>
    <n v="-122.39"/>
    <n v="0"/>
    <n v="0"/>
    <n v="0"/>
    <n v="0"/>
    <n v="54516.480000000003"/>
    <s v="Wyoming"/>
    <d v="2020-08-01T00:00:00"/>
    <x v="8"/>
    <x v="8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0"/>
  </r>
  <r>
    <n v="5"/>
    <n v="122"/>
    <x v="38"/>
    <x v="1"/>
    <n v="1"/>
    <n v="16209.85"/>
    <n v="0"/>
    <n v="0"/>
    <n v="0"/>
    <n v="0"/>
    <n v="0"/>
    <n v="16209.85"/>
    <s v="Wyoming"/>
    <d v="2020-08-01T00:00:00"/>
    <x v="8"/>
    <x v="8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2"/>
  </r>
  <r>
    <n v="5"/>
    <n v="122"/>
    <x v="40"/>
    <x v="1"/>
    <n v="1"/>
    <n v="343796.73"/>
    <n v="7573.4400000000005"/>
    <n v="0"/>
    <n v="0"/>
    <n v="0"/>
    <n v="0"/>
    <n v="351370.17"/>
    <s v="Wyoming"/>
    <d v="2020-08-01T00:00:00"/>
    <x v="8"/>
    <x v="8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3"/>
  </r>
  <r>
    <n v="5"/>
    <n v="122"/>
    <x v="42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5"/>
  </r>
  <r>
    <n v="5"/>
    <n v="122"/>
    <x v="43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61"/>
  </r>
  <r>
    <n v="5"/>
    <n v="122"/>
    <x v="50"/>
    <x v="1"/>
    <n v="1"/>
    <n v="171054.14"/>
    <n v="5462.7300000000005"/>
    <n v="0"/>
    <n v="0"/>
    <n v="0"/>
    <n v="0"/>
    <n v="176516.87"/>
    <s v="Wyoming"/>
    <d v="2020-08-01T00:00:00"/>
    <x v="8"/>
    <x v="8"/>
    <s v="Regulated Electric (122)"/>
    <s v="Cheyenne Light Fuel &amp; Power Co"/>
    <x v="4"/>
    <s v="362"/>
  </r>
  <r>
    <n v="5"/>
    <n v="122"/>
    <x v="51"/>
    <x v="1"/>
    <n v="1"/>
    <n v="3732196.63"/>
    <n v="119893.56"/>
    <n v="0"/>
    <n v="0"/>
    <n v="0"/>
    <n v="0"/>
    <n v="3852090.19"/>
    <s v="Wyoming"/>
    <d v="2020-08-01T00:00:00"/>
    <x v="8"/>
    <x v="8"/>
    <s v="Regulated Electric (122)"/>
    <s v="Cheyenne Light Fuel &amp; Power Co"/>
    <x v="4"/>
    <s v="364"/>
  </r>
  <r>
    <n v="5"/>
    <n v="122"/>
    <x v="52"/>
    <x v="1"/>
    <n v="1"/>
    <n v="355494.44"/>
    <n v="107255.33"/>
    <n v="0"/>
    <n v="0"/>
    <n v="0"/>
    <n v="0"/>
    <n v="462749.77"/>
    <s v="Wyoming"/>
    <d v="2020-08-01T00:00:00"/>
    <x v="8"/>
    <x v="8"/>
    <s v="Regulated Electric (122)"/>
    <s v="Cheyenne Light Fuel &amp; Power Co"/>
    <x v="4"/>
    <s v="365"/>
  </r>
  <r>
    <n v="5"/>
    <n v="122"/>
    <x v="53"/>
    <x v="1"/>
    <n v="1"/>
    <n v="732680.68"/>
    <n v="85416.55"/>
    <n v="0"/>
    <n v="0"/>
    <n v="0"/>
    <n v="0"/>
    <n v="818097.23"/>
    <s v="Wyoming"/>
    <d v="2020-08-01T00:00:00"/>
    <x v="8"/>
    <x v="8"/>
    <s v="Regulated Electric (122)"/>
    <s v="Cheyenne Light Fuel &amp; Power Co"/>
    <x v="4"/>
    <s v="366"/>
  </r>
  <r>
    <n v="5"/>
    <n v="122"/>
    <x v="54"/>
    <x v="1"/>
    <n v="1"/>
    <n v="6318289.6900000004"/>
    <n v="702868.18"/>
    <n v="0"/>
    <n v="0"/>
    <n v="0"/>
    <n v="0"/>
    <n v="7021157.8700000001"/>
    <s v="Wyoming"/>
    <d v="2020-08-01T00:00:00"/>
    <x v="8"/>
    <x v="8"/>
    <s v="Regulated Electric (122)"/>
    <s v="Cheyenne Light Fuel &amp; Power Co"/>
    <x v="4"/>
    <s v="367"/>
  </r>
  <r>
    <n v="5"/>
    <n v="122"/>
    <x v="55"/>
    <x v="1"/>
    <n v="1"/>
    <n v="589777.25"/>
    <n v="33652.35"/>
    <n v="0"/>
    <n v="0"/>
    <n v="0"/>
    <n v="0"/>
    <n v="623429.6"/>
    <s v="Wyoming"/>
    <d v="2020-08-01T00:00:00"/>
    <x v="8"/>
    <x v="8"/>
    <s v="Regulated Electric (122)"/>
    <s v="Cheyenne Light Fuel &amp; Power Co"/>
    <x v="4"/>
    <s v="368"/>
  </r>
  <r>
    <n v="5"/>
    <n v="122"/>
    <x v="56"/>
    <x v="1"/>
    <n v="1"/>
    <n v="611308.27"/>
    <n v="84688.08"/>
    <n v="0"/>
    <n v="0"/>
    <n v="0"/>
    <n v="0"/>
    <n v="695996.35"/>
    <s v="Wyoming"/>
    <d v="2020-08-01T00:00:00"/>
    <x v="8"/>
    <x v="8"/>
    <s v="Regulated Electric (122)"/>
    <s v="Cheyenne Light Fuel &amp; Power Co"/>
    <x v="4"/>
    <s v="368"/>
  </r>
  <r>
    <n v="5"/>
    <n v="122"/>
    <x v="57"/>
    <x v="1"/>
    <n v="1"/>
    <n v="763545.27"/>
    <n v="100379.71"/>
    <n v="0"/>
    <n v="0"/>
    <n v="0"/>
    <n v="0"/>
    <n v="863924.98"/>
    <s v="Wyoming"/>
    <d v="2020-08-01T00:00:00"/>
    <x v="8"/>
    <x v="8"/>
    <s v="Regulated Electric (122)"/>
    <s v="Cheyenne Light Fuel &amp; Power Co"/>
    <x v="4"/>
    <s v="368"/>
  </r>
  <r>
    <n v="5"/>
    <n v="122"/>
    <x v="58"/>
    <x v="1"/>
    <n v="1"/>
    <n v="169601.67"/>
    <n v="0"/>
    <n v="0"/>
    <n v="0"/>
    <n v="0"/>
    <n v="0"/>
    <n v="169601.67"/>
    <s v="Wyoming"/>
    <d v="2020-08-01T00:00:00"/>
    <x v="8"/>
    <x v="8"/>
    <s v="Regulated Electric (122)"/>
    <s v="Cheyenne Light Fuel &amp; Power Co"/>
    <x v="4"/>
    <s v="369"/>
  </r>
  <r>
    <n v="5"/>
    <n v="122"/>
    <x v="59"/>
    <x v="1"/>
    <n v="1"/>
    <n v="1037683.87"/>
    <n v="52619.32"/>
    <n v="0"/>
    <n v="0"/>
    <n v="0"/>
    <n v="0"/>
    <n v="1090303.19"/>
    <s v="Wyoming"/>
    <d v="2020-08-01T00:00:00"/>
    <x v="8"/>
    <x v="8"/>
    <s v="Regulated Electric (122)"/>
    <s v="Cheyenne Light Fuel &amp; Power Co"/>
    <x v="4"/>
    <s v="369"/>
  </r>
  <r>
    <n v="5"/>
    <n v="122"/>
    <x v="60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4"/>
    <s v="370"/>
  </r>
  <r>
    <n v="5"/>
    <n v="122"/>
    <x v="62"/>
    <x v="1"/>
    <n v="1"/>
    <n v="26701.25"/>
    <n v="8954.86"/>
    <n v="0"/>
    <n v="0"/>
    <n v="0"/>
    <n v="0"/>
    <n v="35656.11"/>
    <s v="Wyoming"/>
    <d v="2020-08-01T00:00:00"/>
    <x v="8"/>
    <x v="8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8-01T00:00:00"/>
    <x v="8"/>
    <x v="8"/>
    <s v="Regulated Electric (122)"/>
    <s v="Cheyenne Light Fuel &amp; Power Co"/>
    <x v="4"/>
    <s v="371"/>
  </r>
  <r>
    <n v="5"/>
    <n v="122"/>
    <x v="64"/>
    <x v="1"/>
    <n v="1"/>
    <n v="388328.49"/>
    <n v="9708.34"/>
    <n v="0"/>
    <n v="0"/>
    <n v="0"/>
    <n v="0"/>
    <n v="398036.83"/>
    <s v="Wyoming"/>
    <d v="2020-08-01T00:00:00"/>
    <x v="8"/>
    <x v="8"/>
    <s v="Regulated Electric (122)"/>
    <s v="Cheyenne Light Fuel &amp; Power Co"/>
    <x v="4"/>
    <s v="373"/>
  </r>
  <r>
    <n v="5"/>
    <n v="122"/>
    <x v="138"/>
    <x v="1"/>
    <n v="1"/>
    <n v="311542.97000000003"/>
    <n v="0"/>
    <n v="0"/>
    <n v="0"/>
    <n v="0"/>
    <n v="0"/>
    <n v="311542.97000000003"/>
    <s v="Wyoming"/>
    <d v="2020-08-01T00:00:00"/>
    <x v="8"/>
    <x v="8"/>
    <s v="Regulated Electric (122)"/>
    <s v="Cheyenne Light Fuel &amp; Power Co"/>
    <x v="0"/>
    <s v="389"/>
  </r>
  <r>
    <n v="5"/>
    <n v="122"/>
    <x v="137"/>
    <x v="1"/>
    <n v="1"/>
    <n v="214158.73"/>
    <n v="0"/>
    <n v="0"/>
    <n v="0"/>
    <n v="0"/>
    <n v="0"/>
    <n v="214158.73"/>
    <s v="Wyoming"/>
    <d v="2020-08-01T00:00:00"/>
    <x v="8"/>
    <x v="8"/>
    <s v="Regulated Electric (122)"/>
    <s v="Cheyenne Light Fuel &amp; Power Co"/>
    <x v="0"/>
    <s v="390"/>
  </r>
  <r>
    <n v="5"/>
    <n v="122"/>
    <x v="139"/>
    <x v="1"/>
    <n v="1"/>
    <n v="748586.3"/>
    <n v="0"/>
    <n v="0"/>
    <n v="0"/>
    <n v="0"/>
    <n v="0"/>
    <n v="748586.3"/>
    <s v="Wyoming"/>
    <d v="2020-08-01T00:00:00"/>
    <x v="8"/>
    <x v="8"/>
    <s v="Regulated Electric (122)"/>
    <s v="Cheyenne Light Fuel &amp; Power Co"/>
    <x v="0"/>
    <s v="390"/>
  </r>
  <r>
    <n v="5"/>
    <n v="122"/>
    <x v="65"/>
    <x v="1"/>
    <n v="1"/>
    <n v="15595.5"/>
    <n v="-80.790000000000006"/>
    <n v="0"/>
    <n v="0"/>
    <n v="0"/>
    <n v="0"/>
    <n v="15514.710000000001"/>
    <s v="Wyoming"/>
    <d v="2020-08-01T00:00:00"/>
    <x v="8"/>
    <x v="8"/>
    <s v="Regulated Electric (122)"/>
    <s v="Cheyenne Light Fuel &amp; Power Co"/>
    <x v="0"/>
    <s v="391"/>
  </r>
  <r>
    <n v="5"/>
    <n v="122"/>
    <x v="0"/>
    <x v="1"/>
    <n v="1"/>
    <n v="39119.870000000003"/>
    <n v="21.740000000000002"/>
    <n v="0"/>
    <n v="0"/>
    <n v="0"/>
    <n v="0"/>
    <n v="39141.61"/>
    <s v="Wyoming"/>
    <d v="2020-08-01T00:00:00"/>
    <x v="8"/>
    <x v="8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1"/>
  </r>
  <r>
    <n v="5"/>
    <n v="122"/>
    <x v="66"/>
    <x v="1"/>
    <n v="1"/>
    <n v="39941.35"/>
    <n v="0"/>
    <n v="0"/>
    <n v="0"/>
    <n v="0"/>
    <n v="0"/>
    <n v="39941.35"/>
    <s v="Wyoming"/>
    <d v="2020-08-01T00:00:00"/>
    <x v="8"/>
    <x v="8"/>
    <s v="Regulated Electric (122)"/>
    <s v="Cheyenne Light Fuel &amp; Power Co"/>
    <x v="0"/>
    <s v="392"/>
  </r>
  <r>
    <n v="5"/>
    <n v="122"/>
    <x v="67"/>
    <x v="1"/>
    <n v="1"/>
    <n v="59613.98"/>
    <n v="0"/>
    <n v="0"/>
    <n v="0"/>
    <n v="0"/>
    <n v="0"/>
    <n v="59613.98"/>
    <s v="Wyoming"/>
    <d v="2020-08-01T00:00:00"/>
    <x v="8"/>
    <x v="8"/>
    <s v="Regulated Electric (122)"/>
    <s v="Cheyenne Light Fuel &amp; Power Co"/>
    <x v="0"/>
    <s v="392"/>
  </r>
  <r>
    <n v="5"/>
    <n v="122"/>
    <x v="68"/>
    <x v="1"/>
    <n v="1"/>
    <n v="414265.49"/>
    <n v="0"/>
    <n v="0"/>
    <n v="0"/>
    <n v="0"/>
    <n v="0"/>
    <n v="414265.49"/>
    <s v="Wyoming"/>
    <d v="2020-08-01T00:00:00"/>
    <x v="8"/>
    <x v="8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2"/>
  </r>
  <r>
    <n v="5"/>
    <n v="122"/>
    <x v="70"/>
    <x v="1"/>
    <n v="1"/>
    <n v="228111.11000000002"/>
    <n v="-228111.11000000002"/>
    <n v="0"/>
    <n v="0"/>
    <n v="0"/>
    <n v="0"/>
    <n v="0"/>
    <s v="Wyoming"/>
    <d v="2020-08-01T00:00:00"/>
    <x v="8"/>
    <x v="8"/>
    <s v="Regulated Electric (122)"/>
    <s v="Cheyenne Light Fuel &amp; Power Co"/>
    <x v="0"/>
    <s v="392"/>
  </r>
  <r>
    <n v="5"/>
    <n v="122"/>
    <x v="71"/>
    <x v="1"/>
    <n v="1"/>
    <n v="59737.599999999999"/>
    <n v="0"/>
    <n v="0"/>
    <n v="0"/>
    <n v="0"/>
    <n v="0"/>
    <n v="59737.599999999999"/>
    <s v="Wyoming"/>
    <d v="2020-08-01T00:00:00"/>
    <x v="8"/>
    <x v="8"/>
    <s v="Regulated Electric (122)"/>
    <s v="Cheyenne Light Fuel &amp; Power Co"/>
    <x v="0"/>
    <s v="392"/>
  </r>
  <r>
    <n v="5"/>
    <n v="122"/>
    <x v="73"/>
    <x v="1"/>
    <n v="1"/>
    <n v="48996.33"/>
    <n v="0"/>
    <n v="0"/>
    <n v="0"/>
    <n v="0"/>
    <n v="0"/>
    <n v="48996.33"/>
    <s v="Wyoming"/>
    <d v="2020-08-01T00:00:00"/>
    <x v="8"/>
    <x v="8"/>
    <s v="Regulated Electric (122)"/>
    <s v="Cheyenne Light Fuel &amp; Power Co"/>
    <x v="0"/>
    <s v="394"/>
  </r>
  <r>
    <n v="5"/>
    <n v="122"/>
    <x v="75"/>
    <x v="1"/>
    <n v="1"/>
    <n v="77963.350000000006"/>
    <n v="-6604"/>
    <n v="0"/>
    <n v="0"/>
    <n v="0"/>
    <n v="0"/>
    <n v="71359.350000000006"/>
    <s v="Wyoming"/>
    <d v="2020-08-01T00:00:00"/>
    <x v="8"/>
    <x v="8"/>
    <s v="Regulated Electric (122)"/>
    <s v="Cheyenne Light Fuel &amp; Power Co"/>
    <x v="0"/>
    <s v="395"/>
  </r>
  <r>
    <n v="5"/>
    <n v="122"/>
    <x v="76"/>
    <x v="1"/>
    <n v="1"/>
    <n v="39106.39"/>
    <n v="0"/>
    <n v="0"/>
    <n v="0"/>
    <n v="0"/>
    <n v="0"/>
    <n v="39106.39"/>
    <s v="Wyoming"/>
    <d v="2020-08-01T00:00:00"/>
    <x v="8"/>
    <x v="8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8-01T00:00:00"/>
    <x v="8"/>
    <x v="8"/>
    <s v="Regulated Electric (122)"/>
    <s v="Cheyenne Light Fuel &amp; Power Co"/>
    <x v="0"/>
    <s v="396"/>
  </r>
  <r>
    <n v="5"/>
    <n v="122"/>
    <x v="78"/>
    <x v="1"/>
    <n v="1"/>
    <n v="200288.67"/>
    <n v="0"/>
    <n v="0"/>
    <n v="0"/>
    <n v="0"/>
    <n v="0"/>
    <n v="200288.67"/>
    <s v="Wyoming"/>
    <d v="2020-08-01T00:00:00"/>
    <x v="8"/>
    <x v="8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8-01T00:00:00"/>
    <x v="8"/>
    <x v="8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09-01T00:00:00"/>
    <x v="9"/>
    <x v="9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09-01T00:00:00"/>
    <x v="9"/>
    <x v="9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09-01T00:00:00"/>
    <x v="9"/>
    <x v="9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09-01T00:00:00"/>
    <x v="9"/>
    <x v="9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09-01T00:00:00"/>
    <x v="9"/>
    <x v="9"/>
    <s v="NonSpecific Product (999)"/>
    <s v="Cheyenne Light Fuel &amp; Power Co"/>
    <x v="1"/>
    <s v="389"/>
  </r>
  <r>
    <n v="5"/>
    <n v="999"/>
    <x v="5"/>
    <x v="0"/>
    <n v="1"/>
    <n v="4915055.68"/>
    <n v="0"/>
    <n v="-43121.88"/>
    <n v="0"/>
    <n v="0"/>
    <n v="0"/>
    <n v="4871933.8"/>
    <s v="Wyoming"/>
    <d v="2020-09-01T00:00:00"/>
    <x v="9"/>
    <x v="9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09-01T00:00:00"/>
    <x v="9"/>
    <x v="9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09-01T00:00:00"/>
    <x v="9"/>
    <x v="9"/>
    <s v="NonSpecific Product (999)"/>
    <s v="Cheyenne Light Fuel &amp; Power Co"/>
    <x v="1"/>
    <s v="391"/>
  </r>
  <r>
    <n v="5"/>
    <n v="999"/>
    <x v="8"/>
    <x v="0"/>
    <n v="1"/>
    <n v="132491.37"/>
    <n v="0"/>
    <n v="0"/>
    <n v="0"/>
    <n v="0"/>
    <n v="0"/>
    <n v="132491.37"/>
    <s v="Wyoming"/>
    <d v="2020-09-01T00:00:00"/>
    <x v="9"/>
    <x v="9"/>
    <s v="NonSpecific Product (999)"/>
    <s v="Cheyenne Light Fuel &amp; Power Co"/>
    <x v="1"/>
    <s v="391"/>
  </r>
  <r>
    <n v="5"/>
    <n v="999"/>
    <x v="9"/>
    <x v="0"/>
    <n v="1"/>
    <n v="53803.83"/>
    <n v="0"/>
    <n v="-3721.59"/>
    <n v="0"/>
    <n v="0"/>
    <n v="0"/>
    <n v="50082.239999999998"/>
    <s v="Wyoming"/>
    <d v="2020-09-01T00:00:00"/>
    <x v="9"/>
    <x v="9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1"/>
  </r>
  <r>
    <n v="5"/>
    <n v="999"/>
    <x v="12"/>
    <x v="0"/>
    <n v="1"/>
    <n v="125862.65000000001"/>
    <n v="99351.92"/>
    <n v="0"/>
    <n v="0"/>
    <n v="0"/>
    <n v="0"/>
    <n v="225214.57"/>
    <s v="Wyoming"/>
    <d v="2020-09-01T00:00:00"/>
    <x v="9"/>
    <x v="9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09-01T00:00:00"/>
    <x v="9"/>
    <x v="9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09-01T00:00:00"/>
    <x v="9"/>
    <x v="9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09-01T00:00:00"/>
    <x v="9"/>
    <x v="9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6"/>
  </r>
  <r>
    <n v="5"/>
    <n v="999"/>
    <x v="20"/>
    <x v="0"/>
    <n v="1"/>
    <n v="411218.99"/>
    <n v="0"/>
    <n v="0"/>
    <n v="0"/>
    <n v="-131446.37"/>
    <n v="0"/>
    <n v="279772.62"/>
    <s v="Wyoming"/>
    <d v="2020-09-01T00:00:00"/>
    <x v="9"/>
    <x v="9"/>
    <s v="NonSpecific Product (999)"/>
    <s v="Cheyenne Light Fuel &amp; Power Co"/>
    <x v="1"/>
    <s v="397"/>
  </r>
  <r>
    <n v="5"/>
    <n v="999"/>
    <x v="21"/>
    <x v="0"/>
    <n v="1"/>
    <n v="27138.36"/>
    <n v="0"/>
    <n v="0"/>
    <n v="0"/>
    <n v="0"/>
    <n v="0"/>
    <n v="27138.36"/>
    <s v="Wyoming"/>
    <d v="2020-09-01T00:00:00"/>
    <x v="9"/>
    <x v="9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09-01T00:00:00"/>
    <x v="9"/>
    <x v="9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09-01T00:00:00"/>
    <x v="9"/>
    <x v="9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09-01T00:00:00"/>
    <x v="9"/>
    <x v="9"/>
    <s v="Regulated Electric (122)"/>
    <s v="Cheyenne Light Fuel &amp; Power Co"/>
    <x v="2"/>
    <s v="311"/>
  </r>
  <r>
    <n v="5"/>
    <n v="122"/>
    <x v="24"/>
    <x v="0"/>
    <n v="1"/>
    <n v="95301146.810000002"/>
    <n v="0"/>
    <n v="0"/>
    <n v="0"/>
    <n v="0"/>
    <n v="0"/>
    <n v="95301146.810000002"/>
    <s v="Wyoming"/>
    <d v="2020-09-01T00:00:00"/>
    <x v="9"/>
    <x v="9"/>
    <s v="Regulated Electric (122)"/>
    <s v="Cheyenne Light Fuel &amp; Power Co"/>
    <x v="2"/>
    <s v="312"/>
  </r>
  <r>
    <n v="5"/>
    <n v="122"/>
    <x v="25"/>
    <x v="0"/>
    <n v="1"/>
    <n v="73385865.930000007"/>
    <n v="112840.89"/>
    <n v="0"/>
    <n v="0"/>
    <n v="0"/>
    <n v="0"/>
    <n v="73498706.819999993"/>
    <s v="Wyoming"/>
    <d v="2020-09-01T00:00:00"/>
    <x v="9"/>
    <x v="9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09-01T00:00:00"/>
    <x v="9"/>
    <x v="9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09-01T00:00:00"/>
    <x v="9"/>
    <x v="9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09-01T00:00:00"/>
    <x v="9"/>
    <x v="9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09-01T00:00:00"/>
    <x v="9"/>
    <x v="9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09-01T00:00:00"/>
    <x v="9"/>
    <x v="9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09-01T00:00:00"/>
    <x v="9"/>
    <x v="9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09-01T00:00:00"/>
    <x v="9"/>
    <x v="9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09-01T00:00:00"/>
    <x v="9"/>
    <x v="9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09-01T00:00:00"/>
    <x v="9"/>
    <x v="9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09-01T00:00:00"/>
    <x v="9"/>
    <x v="9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09-01T00:00:00"/>
    <x v="9"/>
    <x v="9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09-01T00:00:00"/>
    <x v="9"/>
    <x v="9"/>
    <s v="Regulated Electric (122)"/>
    <s v="Cheyenne Light Fuel &amp; Power Co"/>
    <x v="3"/>
    <s v="352"/>
  </r>
  <r>
    <n v="5"/>
    <n v="122"/>
    <x v="39"/>
    <x v="0"/>
    <n v="1"/>
    <n v="771832"/>
    <n v="0"/>
    <n v="0"/>
    <n v="0"/>
    <n v="0"/>
    <n v="0"/>
    <n v="771832"/>
    <s v="Wyoming"/>
    <d v="2020-09-01T00:00:00"/>
    <x v="9"/>
    <x v="9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09-01T00:00:00"/>
    <x v="9"/>
    <x v="9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09-01T00:00:00"/>
    <x v="9"/>
    <x v="9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09-01T00:00:00"/>
    <x v="9"/>
    <x v="9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09-01T00:00:00"/>
    <x v="9"/>
    <x v="9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09-01T00:00:00"/>
    <x v="9"/>
    <x v="9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09-01T00:00:00"/>
    <x v="9"/>
    <x v="9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09-01T00:00:00"/>
    <x v="9"/>
    <x v="9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09-01T00:00:00"/>
    <x v="9"/>
    <x v="9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09-01T00:00:00"/>
    <x v="9"/>
    <x v="9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09-01T00:00:00"/>
    <x v="9"/>
    <x v="9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09-01T00:00:00"/>
    <x v="9"/>
    <x v="9"/>
    <s v="Regulated Electric (122)"/>
    <s v="Cheyenne Light Fuel &amp; Power Co"/>
    <x v="4"/>
    <s v="362"/>
  </r>
  <r>
    <n v="5"/>
    <n v="122"/>
    <x v="51"/>
    <x v="0"/>
    <n v="1"/>
    <n v="27481537.25"/>
    <n v="111619.67"/>
    <n v="-5714.37"/>
    <n v="0"/>
    <n v="0"/>
    <n v="0"/>
    <n v="27587442.550000001"/>
    <s v="Wyoming"/>
    <d v="2020-09-01T00:00:00"/>
    <x v="9"/>
    <x v="9"/>
    <s v="Regulated Electric (122)"/>
    <s v="Cheyenne Light Fuel &amp; Power Co"/>
    <x v="4"/>
    <s v="364"/>
  </r>
  <r>
    <n v="5"/>
    <n v="122"/>
    <x v="52"/>
    <x v="0"/>
    <n v="1"/>
    <n v="23806516.07"/>
    <n v="38912.43"/>
    <n v="-9256.66"/>
    <n v="0"/>
    <n v="0"/>
    <n v="0"/>
    <n v="23836171.84"/>
    <s v="Wyoming"/>
    <d v="2020-09-01T00:00:00"/>
    <x v="9"/>
    <x v="9"/>
    <s v="Regulated Electric (122)"/>
    <s v="Cheyenne Light Fuel &amp; Power Co"/>
    <x v="4"/>
    <s v="365"/>
  </r>
  <r>
    <n v="5"/>
    <n v="122"/>
    <x v="53"/>
    <x v="0"/>
    <n v="1"/>
    <n v="9829421.8399999999"/>
    <n v="315774.35000000003"/>
    <n v="-522.93000000000006"/>
    <n v="0"/>
    <n v="0"/>
    <n v="0"/>
    <n v="10144673.26"/>
    <s v="Wyoming"/>
    <d v="2020-09-01T00:00:00"/>
    <x v="9"/>
    <x v="9"/>
    <s v="Regulated Electric (122)"/>
    <s v="Cheyenne Light Fuel &amp; Power Co"/>
    <x v="4"/>
    <s v="366"/>
  </r>
  <r>
    <n v="5"/>
    <n v="122"/>
    <x v="54"/>
    <x v="0"/>
    <n v="1"/>
    <n v="44666031.289999999"/>
    <n v="515745.75"/>
    <n v="-91584.61"/>
    <n v="0"/>
    <n v="0"/>
    <n v="0"/>
    <n v="45090192.43"/>
    <s v="Wyoming"/>
    <d v="2020-09-01T00:00:00"/>
    <x v="9"/>
    <x v="9"/>
    <s v="Regulated Electric (122)"/>
    <s v="Cheyenne Light Fuel &amp; Power Co"/>
    <x v="4"/>
    <s v="367"/>
  </r>
  <r>
    <n v="5"/>
    <n v="122"/>
    <x v="55"/>
    <x v="0"/>
    <n v="1"/>
    <n v="3648896.88"/>
    <n v="37810.959999999999"/>
    <n v="-34004.720000000001"/>
    <n v="0"/>
    <n v="0"/>
    <n v="0"/>
    <n v="3652703.12"/>
    <s v="Wyoming"/>
    <d v="2020-09-01T00:00:00"/>
    <x v="9"/>
    <x v="9"/>
    <s v="Regulated Electric (122)"/>
    <s v="Cheyenne Light Fuel &amp; Power Co"/>
    <x v="4"/>
    <s v="368"/>
  </r>
  <r>
    <n v="5"/>
    <n v="122"/>
    <x v="56"/>
    <x v="0"/>
    <n v="1"/>
    <n v="7274644.0899999999"/>
    <n v="26806.61"/>
    <n v="-16367.57"/>
    <n v="0"/>
    <n v="0"/>
    <n v="0"/>
    <n v="7285083.1299999999"/>
    <s v="Wyoming"/>
    <d v="2020-09-01T00:00:00"/>
    <x v="9"/>
    <x v="9"/>
    <s v="Regulated Electric (122)"/>
    <s v="Cheyenne Light Fuel &amp; Power Co"/>
    <x v="4"/>
    <s v="368"/>
  </r>
  <r>
    <n v="5"/>
    <n v="122"/>
    <x v="57"/>
    <x v="0"/>
    <n v="1"/>
    <n v="16750780.99"/>
    <n v="318269.65000000002"/>
    <n v="-20400.55"/>
    <n v="0"/>
    <n v="0"/>
    <n v="0"/>
    <n v="17048650.09"/>
    <s v="Wyoming"/>
    <d v="2020-09-01T00:00:00"/>
    <x v="9"/>
    <x v="9"/>
    <s v="Regulated Electric (122)"/>
    <s v="Cheyenne Light Fuel &amp; Power Co"/>
    <x v="4"/>
    <s v="368"/>
  </r>
  <r>
    <n v="5"/>
    <n v="122"/>
    <x v="58"/>
    <x v="0"/>
    <n v="1"/>
    <n v="4232648.07"/>
    <n v="10731.460000000001"/>
    <n v="0"/>
    <n v="0"/>
    <n v="0"/>
    <n v="0"/>
    <n v="4243379.53"/>
    <s v="Wyoming"/>
    <d v="2020-09-01T00:00:00"/>
    <x v="9"/>
    <x v="9"/>
    <s v="Regulated Electric (122)"/>
    <s v="Cheyenne Light Fuel &amp; Power Co"/>
    <x v="4"/>
    <s v="369"/>
  </r>
  <r>
    <n v="5"/>
    <n v="122"/>
    <x v="59"/>
    <x v="0"/>
    <n v="1"/>
    <n v="16108920.76"/>
    <n v="24239.14"/>
    <n v="0"/>
    <n v="0"/>
    <n v="0"/>
    <n v="0"/>
    <n v="16133159.9"/>
    <s v="Wyoming"/>
    <d v="2020-09-01T00:00:00"/>
    <x v="9"/>
    <x v="9"/>
    <s v="Regulated Electric (122)"/>
    <s v="Cheyenne Light Fuel &amp; Power Co"/>
    <x v="4"/>
    <s v="369"/>
  </r>
  <r>
    <n v="5"/>
    <n v="122"/>
    <x v="60"/>
    <x v="0"/>
    <n v="1"/>
    <n v="842083.20000000007"/>
    <n v="0"/>
    <n v="0"/>
    <n v="820.39"/>
    <n v="0"/>
    <n v="0"/>
    <n v="842903.59"/>
    <s v="Wyoming"/>
    <d v="2020-09-01T00:00:00"/>
    <x v="9"/>
    <x v="9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70"/>
  </r>
  <r>
    <n v="5"/>
    <n v="122"/>
    <x v="62"/>
    <x v="0"/>
    <n v="1"/>
    <n v="6143311.5599999996"/>
    <n v="35820.17"/>
    <n v="-740.77"/>
    <n v="11846.04"/>
    <n v="0"/>
    <n v="0"/>
    <n v="6190237"/>
    <s v="Wyoming"/>
    <d v="2020-09-01T00:00:00"/>
    <x v="9"/>
    <x v="9"/>
    <s v="Regulated Electric (122)"/>
    <s v="Cheyenne Light Fuel &amp; Power Co"/>
    <x v="4"/>
    <s v="370"/>
  </r>
  <r>
    <n v="5"/>
    <n v="122"/>
    <x v="63"/>
    <x v="0"/>
    <n v="1"/>
    <n v="1880268.79"/>
    <n v="0"/>
    <n v="0"/>
    <n v="0"/>
    <n v="0"/>
    <n v="-7038.27"/>
    <n v="1873230.52"/>
    <s v="Wyoming"/>
    <d v="2020-09-01T00:00:00"/>
    <x v="9"/>
    <x v="9"/>
    <s v="Regulated Electric (122)"/>
    <s v="Cheyenne Light Fuel &amp; Power Co"/>
    <x v="4"/>
    <s v="371"/>
  </r>
  <r>
    <n v="5"/>
    <n v="122"/>
    <x v="64"/>
    <x v="0"/>
    <n v="1"/>
    <n v="7308337.6699999999"/>
    <n v="0"/>
    <n v="-85.06"/>
    <n v="0"/>
    <n v="0"/>
    <n v="0"/>
    <n v="7308252.6100000003"/>
    <s v="Wyoming"/>
    <d v="2020-09-01T00:00:00"/>
    <x v="9"/>
    <x v="9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09-01T00:00:00"/>
    <x v="9"/>
    <x v="9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09-01T00:00:00"/>
    <x v="9"/>
    <x v="9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09-01T00:00:00"/>
    <x v="9"/>
    <x v="9"/>
    <s v="Regulated Electric (122)"/>
    <s v="Cheyenne Light Fuel &amp; Power Co"/>
    <x v="0"/>
    <s v="391"/>
  </r>
  <r>
    <n v="5"/>
    <n v="122"/>
    <x v="66"/>
    <x v="0"/>
    <n v="1"/>
    <n v="40792.83"/>
    <n v="39941.35"/>
    <n v="0"/>
    <n v="0"/>
    <n v="0"/>
    <n v="0"/>
    <n v="80734.180000000008"/>
    <s v="Wyoming"/>
    <d v="2020-09-01T00:00:00"/>
    <x v="9"/>
    <x v="9"/>
    <s v="Regulated Electric (122)"/>
    <s v="Cheyenne Light Fuel &amp; Power Co"/>
    <x v="0"/>
    <s v="392"/>
  </r>
  <r>
    <n v="5"/>
    <n v="122"/>
    <x v="67"/>
    <x v="0"/>
    <n v="1"/>
    <n v="85029.85"/>
    <n v="0"/>
    <n v="0"/>
    <n v="2570"/>
    <n v="0"/>
    <n v="0"/>
    <n v="87599.85"/>
    <s v="Wyoming"/>
    <d v="2020-09-01T00:00:00"/>
    <x v="9"/>
    <x v="9"/>
    <s v="Regulated Electric (122)"/>
    <s v="Cheyenne Light Fuel &amp; Power Co"/>
    <x v="0"/>
    <s v="392"/>
  </r>
  <r>
    <n v="5"/>
    <n v="122"/>
    <x v="68"/>
    <x v="0"/>
    <n v="1"/>
    <n v="757017.26"/>
    <n v="432513.98"/>
    <n v="-75539.95"/>
    <n v="328350.89"/>
    <n v="-181158.52"/>
    <n v="0"/>
    <n v="1261183.6599999999"/>
    <s v="Wyoming"/>
    <d v="2020-09-01T00:00:00"/>
    <x v="9"/>
    <x v="9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09-01T00:00:00"/>
    <x v="9"/>
    <x v="9"/>
    <s v="Regulated Electric (122)"/>
    <s v="Cheyenne Light Fuel &amp; Power Co"/>
    <x v="0"/>
    <s v="392"/>
  </r>
  <r>
    <n v="5"/>
    <n v="122"/>
    <x v="70"/>
    <x v="0"/>
    <n v="1"/>
    <n v="3324462.59"/>
    <n v="41365.49"/>
    <n v="-32024.21"/>
    <n v="0"/>
    <n v="0"/>
    <n v="0"/>
    <n v="3333803.87"/>
    <s v="Wyoming"/>
    <d v="2020-09-01T00:00:00"/>
    <x v="9"/>
    <x v="9"/>
    <s v="Regulated Electric (122)"/>
    <s v="Cheyenne Light Fuel &amp; Power Co"/>
    <x v="0"/>
    <s v="392"/>
  </r>
  <r>
    <n v="5"/>
    <n v="122"/>
    <x v="71"/>
    <x v="0"/>
    <n v="1"/>
    <n v="72809.66"/>
    <n v="59737.599999999999"/>
    <n v="0"/>
    <n v="0"/>
    <n v="0"/>
    <n v="0"/>
    <n v="132547.26"/>
    <s v="Wyoming"/>
    <d v="2020-09-01T00:00:00"/>
    <x v="9"/>
    <x v="9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09-01T00:00:00"/>
    <x v="9"/>
    <x v="9"/>
    <s v="Regulated Electric (122)"/>
    <s v="Cheyenne Light Fuel &amp; Power Co"/>
    <x v="0"/>
    <s v="393"/>
  </r>
  <r>
    <n v="5"/>
    <n v="122"/>
    <x v="73"/>
    <x v="0"/>
    <n v="1"/>
    <n v="771532.20000000007"/>
    <n v="0"/>
    <n v="0"/>
    <n v="0"/>
    <n v="0"/>
    <n v="0"/>
    <n v="771532.20000000007"/>
    <s v="Wyoming"/>
    <d v="2020-09-01T00:00:00"/>
    <x v="9"/>
    <x v="9"/>
    <s v="Regulated Electric (122)"/>
    <s v="Cheyenne Light Fuel &amp; Power Co"/>
    <x v="0"/>
    <s v="394"/>
  </r>
  <r>
    <n v="5"/>
    <n v="122"/>
    <x v="74"/>
    <x v="0"/>
    <n v="1"/>
    <n v="169717.37"/>
    <n v="0"/>
    <n v="0"/>
    <n v="0"/>
    <n v="-169717.37"/>
    <n v="0"/>
    <n v="0"/>
    <s v="Wyoming"/>
    <d v="2020-09-01T00:00:00"/>
    <x v="9"/>
    <x v="9"/>
    <s v="Regulated Electric (122)"/>
    <s v="Cheyenne Light Fuel &amp; Power Co"/>
    <x v="0"/>
    <s v="394"/>
  </r>
  <r>
    <n v="5"/>
    <n v="122"/>
    <x v="75"/>
    <x v="0"/>
    <n v="1"/>
    <n v="173372.52"/>
    <n v="0"/>
    <n v="0"/>
    <n v="0"/>
    <n v="0"/>
    <n v="0"/>
    <n v="173372.52"/>
    <s v="Wyoming"/>
    <d v="2020-09-01T00:00:00"/>
    <x v="9"/>
    <x v="9"/>
    <s v="Regulated Electric (122)"/>
    <s v="Cheyenne Light Fuel &amp; Power Co"/>
    <x v="0"/>
    <s v="395"/>
  </r>
  <r>
    <n v="5"/>
    <n v="122"/>
    <x v="76"/>
    <x v="0"/>
    <n v="1"/>
    <n v="381142.22000000003"/>
    <n v="39106.39"/>
    <n v="0"/>
    <n v="0"/>
    <n v="0"/>
    <n v="0"/>
    <n v="420248.61"/>
    <s v="Wyoming"/>
    <d v="2020-09-01T00:00:00"/>
    <x v="9"/>
    <x v="9"/>
    <s v="Regulated Electric (122)"/>
    <s v="Cheyenne Light Fuel &amp; Power Co"/>
    <x v="0"/>
    <s v="396"/>
  </r>
  <r>
    <n v="5"/>
    <n v="122"/>
    <x v="77"/>
    <x v="0"/>
    <n v="1"/>
    <n v="477575.19"/>
    <n v="0"/>
    <n v="-39593.46"/>
    <n v="20388.04"/>
    <n v="0"/>
    <n v="0"/>
    <n v="458369.77"/>
    <s v="Wyoming"/>
    <d v="2020-09-01T00:00:00"/>
    <x v="9"/>
    <x v="9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09-01T00:00:00"/>
    <x v="9"/>
    <x v="9"/>
    <s v="Regulated Electric (122)"/>
    <s v="Cheyenne Light Fuel &amp; Power Co"/>
    <x v="0"/>
    <s v="397"/>
  </r>
  <r>
    <n v="5"/>
    <n v="122"/>
    <x v="79"/>
    <x v="0"/>
    <n v="1"/>
    <n v="888331.17"/>
    <n v="0"/>
    <n v="-146877.6"/>
    <n v="0"/>
    <n v="-433.04"/>
    <n v="0"/>
    <n v="741020.53"/>
    <s v="Wyoming"/>
    <d v="2020-09-01T00:00:00"/>
    <x v="9"/>
    <x v="9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02"/>
  </r>
  <r>
    <n v="5"/>
    <n v="999"/>
    <x v="5"/>
    <x v="1"/>
    <n v="1"/>
    <n v="98032.27"/>
    <n v="0"/>
    <n v="0"/>
    <n v="0"/>
    <n v="0"/>
    <n v="0"/>
    <n v="98032.27"/>
    <s v="Wyoming"/>
    <d v="2020-09-01T00:00:00"/>
    <x v="9"/>
    <x v="9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09-01T00:00:00"/>
    <x v="9"/>
    <x v="9"/>
    <s v="NonSpecific Product (999)"/>
    <s v="Cheyenne Light Fuel &amp; Power Co"/>
    <x v="1"/>
    <s v="391"/>
  </r>
  <r>
    <n v="5"/>
    <n v="999"/>
    <x v="8"/>
    <x v="1"/>
    <n v="1"/>
    <n v="165845.53"/>
    <n v="0"/>
    <n v="0"/>
    <n v="0"/>
    <n v="0"/>
    <n v="0"/>
    <n v="165845.53"/>
    <s v="Wyoming"/>
    <d v="2020-09-01T00:00:00"/>
    <x v="9"/>
    <x v="9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09-01T00:00:00"/>
    <x v="9"/>
    <x v="9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2"/>
    <x v="1"/>
    <n v="1"/>
    <n v="102065.07"/>
    <n v="-102065.07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09-01T00:00:00"/>
    <x v="9"/>
    <x v="9"/>
    <s v="NonSpecific Product (999)"/>
    <s v="Cheyenne Light Fuel &amp; Power Co"/>
    <x v="1"/>
    <s v="397"/>
  </r>
  <r>
    <n v="5"/>
    <n v="999"/>
    <x v="21"/>
    <x v="1"/>
    <n v="1"/>
    <n v="38792.5"/>
    <n v="0"/>
    <n v="0"/>
    <n v="0"/>
    <n v="0"/>
    <n v="0"/>
    <n v="38792.5"/>
    <s v="Wyoming"/>
    <d v="2020-09-01T00:00:00"/>
    <x v="9"/>
    <x v="9"/>
    <s v="NonSpecific Product (999)"/>
    <s v="Cheyenne Light Fuel &amp; Power Co"/>
    <x v="1"/>
    <s v="398"/>
  </r>
  <r>
    <n v="5"/>
    <n v="122"/>
    <x v="23"/>
    <x v="1"/>
    <n v="1"/>
    <n v="212962.12"/>
    <n v="0"/>
    <n v="0"/>
    <n v="0"/>
    <n v="0"/>
    <n v="0"/>
    <n v="212962.12"/>
    <s v="Wyoming"/>
    <d v="2020-09-01T00:00:00"/>
    <x v="9"/>
    <x v="9"/>
    <s v="Regulated Electric (122)"/>
    <s v="Cheyenne Light Fuel &amp; Power Co"/>
    <x v="2"/>
    <s v="311"/>
  </r>
  <r>
    <n v="5"/>
    <n v="122"/>
    <x v="24"/>
    <x v="1"/>
    <n v="1"/>
    <n v="1822444.01"/>
    <n v="-112840.89"/>
    <n v="0"/>
    <n v="0"/>
    <n v="0"/>
    <n v="0"/>
    <n v="1709603.12"/>
    <s v="Wyoming"/>
    <d v="2020-09-01T00:00:00"/>
    <x v="9"/>
    <x v="9"/>
    <s v="Regulated Electric (122)"/>
    <s v="Cheyenne Light Fuel &amp; Power Co"/>
    <x v="2"/>
    <s v="312"/>
  </r>
  <r>
    <n v="5"/>
    <n v="122"/>
    <x v="25"/>
    <x v="1"/>
    <n v="1"/>
    <n v="412938.76"/>
    <n v="0"/>
    <n v="0"/>
    <n v="0"/>
    <n v="0"/>
    <n v="0"/>
    <n v="412938.76"/>
    <s v="Wyoming"/>
    <d v="2020-09-01T00:00:00"/>
    <x v="9"/>
    <x v="9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40"/>
  </r>
  <r>
    <n v="5"/>
    <n v="122"/>
    <x v="29"/>
    <x v="1"/>
    <n v="1"/>
    <n v="308127.35000000003"/>
    <n v="-171.49"/>
    <n v="0"/>
    <n v="0"/>
    <n v="0"/>
    <n v="0"/>
    <n v="307955.86"/>
    <s v="Wyoming"/>
    <d v="2020-09-01T00:00:00"/>
    <x v="9"/>
    <x v="9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09-01T00:00:00"/>
    <x v="9"/>
    <x v="9"/>
    <s v="Regulated Electric (122)"/>
    <s v="Cheyenne Light Fuel &amp; Power Co"/>
    <x v="2"/>
    <s v="342"/>
  </r>
  <r>
    <n v="5"/>
    <n v="122"/>
    <x v="32"/>
    <x v="1"/>
    <n v="1"/>
    <n v="2768818.34"/>
    <n v="477546.01"/>
    <n v="0"/>
    <n v="0"/>
    <n v="0"/>
    <n v="0"/>
    <n v="3246364.35"/>
    <s v="Wyoming"/>
    <d v="2020-09-01T00:00:00"/>
    <x v="9"/>
    <x v="9"/>
    <s v="Regulated Electric (122)"/>
    <s v="Cheyenne Light Fuel &amp; Power Co"/>
    <x v="2"/>
    <s v="344"/>
  </r>
  <r>
    <n v="5"/>
    <n v="122"/>
    <x v="33"/>
    <x v="1"/>
    <n v="1"/>
    <n v="442155.86"/>
    <n v="-545.54999999999995"/>
    <n v="0"/>
    <n v="0"/>
    <n v="0"/>
    <n v="0"/>
    <n v="441610.31"/>
    <s v="Wyoming"/>
    <d v="2020-09-01T00:00:00"/>
    <x v="9"/>
    <x v="9"/>
    <s v="Regulated Electric (122)"/>
    <s v="Cheyenne Light Fuel &amp; Power Co"/>
    <x v="2"/>
    <s v="345"/>
  </r>
  <r>
    <n v="5"/>
    <n v="122"/>
    <x v="34"/>
    <x v="1"/>
    <n v="1"/>
    <n v="54516.480000000003"/>
    <n v="-127.98"/>
    <n v="0"/>
    <n v="0"/>
    <n v="0"/>
    <n v="0"/>
    <n v="54388.5"/>
    <s v="Wyoming"/>
    <d v="2020-09-01T00:00:00"/>
    <x v="9"/>
    <x v="9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0"/>
  </r>
  <r>
    <n v="5"/>
    <n v="122"/>
    <x v="38"/>
    <x v="1"/>
    <n v="1"/>
    <n v="16209.85"/>
    <n v="5989510.8700000001"/>
    <n v="0"/>
    <n v="0"/>
    <n v="0"/>
    <n v="0"/>
    <n v="6005720.7199999997"/>
    <s v="Wyoming"/>
    <d v="2020-09-01T00:00:00"/>
    <x v="9"/>
    <x v="9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2"/>
  </r>
  <r>
    <n v="5"/>
    <n v="122"/>
    <x v="40"/>
    <x v="1"/>
    <n v="1"/>
    <n v="351370.17"/>
    <n v="1470758.07"/>
    <n v="0"/>
    <n v="0"/>
    <n v="0"/>
    <n v="0"/>
    <n v="1822128.24"/>
    <s v="Wyoming"/>
    <d v="2020-09-01T00:00:00"/>
    <x v="9"/>
    <x v="9"/>
    <s v="Regulated Electric (122)"/>
    <s v="Cheyenne Light Fuel &amp; Power Co"/>
    <x v="3"/>
    <s v="353"/>
  </r>
  <r>
    <n v="5"/>
    <n v="122"/>
    <x v="141"/>
    <x v="1"/>
    <n v="1"/>
    <n v="0"/>
    <n v="2176514.96"/>
    <n v="0"/>
    <n v="0"/>
    <n v="0"/>
    <n v="0"/>
    <n v="2176514.96"/>
    <s v="Wyoming"/>
    <d v="2020-09-01T00:00:00"/>
    <x v="9"/>
    <x v="9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3"/>
  </r>
  <r>
    <n v="5"/>
    <n v="122"/>
    <x v="42"/>
    <x v="1"/>
    <n v="1"/>
    <n v="0"/>
    <n v="976.4"/>
    <n v="0"/>
    <n v="0"/>
    <n v="0"/>
    <n v="0"/>
    <n v="976.4"/>
    <s v="Wyoming"/>
    <d v="2020-09-01T00:00:00"/>
    <x v="9"/>
    <x v="9"/>
    <s v="Regulated Electric (122)"/>
    <s v="Cheyenne Light Fuel &amp; Power Co"/>
    <x v="3"/>
    <s v="355"/>
  </r>
  <r>
    <n v="5"/>
    <n v="122"/>
    <x v="43"/>
    <x v="1"/>
    <n v="1"/>
    <n v="0"/>
    <n v="976.4"/>
    <n v="0"/>
    <n v="0"/>
    <n v="0"/>
    <n v="0"/>
    <n v="976.4"/>
    <s v="Wyoming"/>
    <d v="2020-09-01T00:00:00"/>
    <x v="9"/>
    <x v="9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61"/>
  </r>
  <r>
    <n v="5"/>
    <n v="122"/>
    <x v="50"/>
    <x v="1"/>
    <n v="1"/>
    <n v="176516.87"/>
    <n v="1021118.83"/>
    <n v="0"/>
    <n v="0"/>
    <n v="0"/>
    <n v="0"/>
    <n v="1197635.7"/>
    <s v="Wyoming"/>
    <d v="2020-09-01T00:00:00"/>
    <x v="9"/>
    <x v="9"/>
    <s v="Regulated Electric (122)"/>
    <s v="Cheyenne Light Fuel &amp; Power Co"/>
    <x v="4"/>
    <s v="362"/>
  </r>
  <r>
    <n v="5"/>
    <n v="122"/>
    <x v="51"/>
    <x v="1"/>
    <n v="1"/>
    <n v="3852090.19"/>
    <n v="1979291.23"/>
    <n v="0"/>
    <n v="0"/>
    <n v="0"/>
    <n v="0"/>
    <n v="5831381.4199999999"/>
    <s v="Wyoming"/>
    <d v="2020-09-01T00:00:00"/>
    <x v="9"/>
    <x v="9"/>
    <s v="Regulated Electric (122)"/>
    <s v="Cheyenne Light Fuel &amp; Power Co"/>
    <x v="4"/>
    <s v="364"/>
  </r>
  <r>
    <n v="5"/>
    <n v="122"/>
    <x v="52"/>
    <x v="1"/>
    <n v="1"/>
    <n v="462749.77"/>
    <n v="96750.22"/>
    <n v="0"/>
    <n v="0"/>
    <n v="0"/>
    <n v="0"/>
    <n v="559499.99"/>
    <s v="Wyoming"/>
    <d v="2020-09-01T00:00:00"/>
    <x v="9"/>
    <x v="9"/>
    <s v="Regulated Electric (122)"/>
    <s v="Cheyenne Light Fuel &amp; Power Co"/>
    <x v="4"/>
    <s v="365"/>
  </r>
  <r>
    <n v="5"/>
    <n v="122"/>
    <x v="53"/>
    <x v="1"/>
    <n v="1"/>
    <n v="818097.23"/>
    <n v="331265.33"/>
    <n v="0"/>
    <n v="0"/>
    <n v="0"/>
    <n v="0"/>
    <n v="1149362.56"/>
    <s v="Wyoming"/>
    <d v="2020-09-01T00:00:00"/>
    <x v="9"/>
    <x v="9"/>
    <s v="Regulated Electric (122)"/>
    <s v="Cheyenne Light Fuel &amp; Power Co"/>
    <x v="4"/>
    <s v="366"/>
  </r>
  <r>
    <n v="5"/>
    <n v="122"/>
    <x v="54"/>
    <x v="1"/>
    <n v="1"/>
    <n v="7021157.8700000001"/>
    <n v="-73216.78"/>
    <n v="0"/>
    <n v="0"/>
    <n v="0"/>
    <n v="0"/>
    <n v="6947941.0899999999"/>
    <s v="Wyoming"/>
    <d v="2020-09-01T00:00:00"/>
    <x v="9"/>
    <x v="9"/>
    <s v="Regulated Electric (122)"/>
    <s v="Cheyenne Light Fuel &amp; Power Co"/>
    <x v="4"/>
    <s v="367"/>
  </r>
  <r>
    <n v="5"/>
    <n v="122"/>
    <x v="55"/>
    <x v="1"/>
    <n v="1"/>
    <n v="623429.6"/>
    <n v="79262.740000000005"/>
    <n v="0"/>
    <n v="0"/>
    <n v="0"/>
    <n v="0"/>
    <n v="702692.34"/>
    <s v="Wyoming"/>
    <d v="2020-09-01T00:00:00"/>
    <x v="9"/>
    <x v="9"/>
    <s v="Regulated Electric (122)"/>
    <s v="Cheyenne Light Fuel &amp; Power Co"/>
    <x v="4"/>
    <s v="368"/>
  </r>
  <r>
    <n v="5"/>
    <n v="122"/>
    <x v="56"/>
    <x v="1"/>
    <n v="1"/>
    <n v="695996.35"/>
    <n v="68332.47"/>
    <n v="0"/>
    <n v="0"/>
    <n v="0"/>
    <n v="0"/>
    <n v="764328.82000000007"/>
    <s v="Wyoming"/>
    <d v="2020-09-01T00:00:00"/>
    <x v="9"/>
    <x v="9"/>
    <s v="Regulated Electric (122)"/>
    <s v="Cheyenne Light Fuel &amp; Power Co"/>
    <x v="4"/>
    <s v="368"/>
  </r>
  <r>
    <n v="5"/>
    <n v="122"/>
    <x v="57"/>
    <x v="1"/>
    <n v="1"/>
    <n v="863924.98"/>
    <n v="-94608.08"/>
    <n v="0"/>
    <n v="0"/>
    <n v="0"/>
    <n v="0"/>
    <n v="769316.9"/>
    <s v="Wyoming"/>
    <d v="2020-09-01T00:00:00"/>
    <x v="9"/>
    <x v="9"/>
    <s v="Regulated Electric (122)"/>
    <s v="Cheyenne Light Fuel &amp; Power Co"/>
    <x v="4"/>
    <s v="368"/>
  </r>
  <r>
    <n v="5"/>
    <n v="122"/>
    <x v="58"/>
    <x v="1"/>
    <n v="1"/>
    <n v="169601.67"/>
    <n v="-76864.479999999996"/>
    <n v="0"/>
    <n v="0"/>
    <n v="0"/>
    <n v="0"/>
    <n v="92737.19"/>
    <s v="Wyoming"/>
    <d v="2020-09-01T00:00:00"/>
    <x v="9"/>
    <x v="9"/>
    <s v="Regulated Electric (122)"/>
    <s v="Cheyenne Light Fuel &amp; Power Co"/>
    <x v="4"/>
    <s v="369"/>
  </r>
  <r>
    <n v="5"/>
    <n v="122"/>
    <x v="59"/>
    <x v="1"/>
    <n v="1"/>
    <n v="1090303.19"/>
    <n v="-429965.26"/>
    <n v="0"/>
    <n v="0"/>
    <n v="0"/>
    <n v="0"/>
    <n v="660337.93000000005"/>
    <s v="Wyoming"/>
    <d v="2020-09-01T00:00:00"/>
    <x v="9"/>
    <x v="9"/>
    <s v="Regulated Electric (122)"/>
    <s v="Cheyenne Light Fuel &amp; Power Co"/>
    <x v="4"/>
    <s v="369"/>
  </r>
  <r>
    <n v="5"/>
    <n v="122"/>
    <x v="60"/>
    <x v="1"/>
    <n v="1"/>
    <n v="0"/>
    <n v="4018.38"/>
    <n v="0"/>
    <n v="0"/>
    <n v="0"/>
    <n v="0"/>
    <n v="4018.38"/>
    <s v="Wyoming"/>
    <d v="2020-09-01T00:00:00"/>
    <x v="9"/>
    <x v="9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4"/>
    <s v="370"/>
  </r>
  <r>
    <n v="5"/>
    <n v="122"/>
    <x v="62"/>
    <x v="1"/>
    <n v="1"/>
    <n v="35656.11"/>
    <n v="-31637.72"/>
    <n v="0"/>
    <n v="0"/>
    <n v="0"/>
    <n v="0"/>
    <n v="4018.39"/>
    <s v="Wyoming"/>
    <d v="2020-09-01T00:00:00"/>
    <x v="9"/>
    <x v="9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09-01T00:00:00"/>
    <x v="9"/>
    <x v="9"/>
    <s v="Regulated Electric (122)"/>
    <s v="Cheyenne Light Fuel &amp; Power Co"/>
    <x v="4"/>
    <s v="371"/>
  </r>
  <r>
    <n v="5"/>
    <n v="122"/>
    <x v="64"/>
    <x v="1"/>
    <n v="1"/>
    <n v="398036.83"/>
    <n v="208181.88"/>
    <n v="0"/>
    <n v="0"/>
    <n v="0"/>
    <n v="0"/>
    <n v="606218.71"/>
    <s v="Wyoming"/>
    <d v="2020-09-01T00:00:00"/>
    <x v="9"/>
    <x v="9"/>
    <s v="Regulated Electric (122)"/>
    <s v="Cheyenne Light Fuel &amp; Power Co"/>
    <x v="4"/>
    <s v="373"/>
  </r>
  <r>
    <n v="5"/>
    <n v="122"/>
    <x v="138"/>
    <x v="1"/>
    <n v="1"/>
    <n v="311542.97000000003"/>
    <n v="541.25"/>
    <n v="0"/>
    <n v="0"/>
    <n v="0"/>
    <n v="0"/>
    <n v="312084.22000000003"/>
    <s v="Wyoming"/>
    <d v="2020-09-01T00:00:00"/>
    <x v="9"/>
    <x v="9"/>
    <s v="Regulated Electric (122)"/>
    <s v="Cheyenne Light Fuel &amp; Power Co"/>
    <x v="0"/>
    <s v="389"/>
  </r>
  <r>
    <n v="5"/>
    <n v="122"/>
    <x v="137"/>
    <x v="1"/>
    <n v="1"/>
    <n v="214158.73"/>
    <n v="325.14"/>
    <n v="0"/>
    <n v="0"/>
    <n v="0"/>
    <n v="0"/>
    <n v="214483.87"/>
    <s v="Wyoming"/>
    <d v="2020-09-01T00:00:00"/>
    <x v="9"/>
    <x v="9"/>
    <s v="Regulated Electric (122)"/>
    <s v="Cheyenne Light Fuel &amp; Power Co"/>
    <x v="0"/>
    <s v="390"/>
  </r>
  <r>
    <n v="5"/>
    <n v="122"/>
    <x v="139"/>
    <x v="1"/>
    <n v="1"/>
    <n v="748586.3"/>
    <n v="1300.53"/>
    <n v="0"/>
    <n v="0"/>
    <n v="0"/>
    <n v="0"/>
    <n v="749886.83"/>
    <s v="Wyoming"/>
    <d v="2020-09-01T00:00:00"/>
    <x v="9"/>
    <x v="9"/>
    <s v="Regulated Electric (122)"/>
    <s v="Cheyenne Light Fuel &amp; Power Co"/>
    <x v="0"/>
    <s v="390"/>
  </r>
  <r>
    <n v="5"/>
    <n v="122"/>
    <x v="65"/>
    <x v="1"/>
    <n v="1"/>
    <n v="15514.710000000001"/>
    <n v="-84.49"/>
    <n v="0"/>
    <n v="0"/>
    <n v="0"/>
    <n v="0"/>
    <n v="15430.220000000001"/>
    <s v="Wyoming"/>
    <d v="2020-09-01T00:00:00"/>
    <x v="9"/>
    <x v="9"/>
    <s v="Regulated Electric (122)"/>
    <s v="Cheyenne Light Fuel &amp; Power Co"/>
    <x v="0"/>
    <s v="391"/>
  </r>
  <r>
    <n v="5"/>
    <n v="122"/>
    <x v="0"/>
    <x v="1"/>
    <n v="1"/>
    <n v="39141.61"/>
    <n v="2646.87"/>
    <n v="0"/>
    <n v="0"/>
    <n v="0"/>
    <n v="0"/>
    <n v="41788.480000000003"/>
    <s v="Wyoming"/>
    <d v="2020-09-01T00:00:00"/>
    <x v="9"/>
    <x v="9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1"/>
  </r>
  <r>
    <n v="5"/>
    <n v="122"/>
    <x v="66"/>
    <x v="1"/>
    <n v="1"/>
    <n v="39941.35"/>
    <n v="-39941.35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67"/>
    <x v="1"/>
    <n v="1"/>
    <n v="59613.98"/>
    <n v="-59613.98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68"/>
    <x v="1"/>
    <n v="1"/>
    <n v="414265.49"/>
    <n v="-414265.49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71"/>
    <x v="1"/>
    <n v="1"/>
    <n v="59737.599999999999"/>
    <n v="-59737.599999999999"/>
    <n v="0"/>
    <n v="0"/>
    <n v="0"/>
    <n v="0"/>
    <n v="0"/>
    <s v="Wyoming"/>
    <d v="2020-09-01T00:00:00"/>
    <x v="9"/>
    <x v="9"/>
    <s v="Regulated Electric (122)"/>
    <s v="Cheyenne Light Fuel &amp; Power Co"/>
    <x v="0"/>
    <s v="392"/>
  </r>
  <r>
    <n v="5"/>
    <n v="122"/>
    <x v="73"/>
    <x v="1"/>
    <n v="1"/>
    <n v="48996.33"/>
    <n v="0"/>
    <n v="0"/>
    <n v="0"/>
    <n v="0"/>
    <n v="0"/>
    <n v="48996.33"/>
    <s v="Wyoming"/>
    <d v="2020-09-01T00:00:00"/>
    <x v="9"/>
    <x v="9"/>
    <s v="Regulated Electric (122)"/>
    <s v="Cheyenne Light Fuel &amp; Power Co"/>
    <x v="0"/>
    <s v="394"/>
  </r>
  <r>
    <n v="5"/>
    <n v="122"/>
    <x v="75"/>
    <x v="1"/>
    <n v="1"/>
    <n v="71359.350000000006"/>
    <n v="0"/>
    <n v="0"/>
    <n v="0"/>
    <n v="0"/>
    <n v="0"/>
    <n v="71359.350000000006"/>
    <s v="Wyoming"/>
    <d v="2020-09-01T00:00:00"/>
    <x v="9"/>
    <x v="9"/>
    <s v="Regulated Electric (122)"/>
    <s v="Cheyenne Light Fuel &amp; Power Co"/>
    <x v="0"/>
    <s v="395"/>
  </r>
  <r>
    <n v="5"/>
    <n v="122"/>
    <x v="76"/>
    <x v="1"/>
    <n v="1"/>
    <n v="39106.39"/>
    <n v="-39106.39"/>
    <n v="0"/>
    <n v="0"/>
    <n v="0"/>
    <n v="0"/>
    <n v="0"/>
    <s v="Wyoming"/>
    <d v="2020-09-01T00:00:00"/>
    <x v="9"/>
    <x v="9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09-01T00:00:00"/>
    <x v="9"/>
    <x v="9"/>
    <s v="Regulated Electric (122)"/>
    <s v="Cheyenne Light Fuel &amp; Power Co"/>
    <x v="0"/>
    <s v="396"/>
  </r>
  <r>
    <n v="5"/>
    <n v="122"/>
    <x v="78"/>
    <x v="1"/>
    <n v="1"/>
    <n v="200288.67"/>
    <n v="0"/>
    <n v="0"/>
    <n v="0"/>
    <n v="0"/>
    <n v="0"/>
    <n v="200288.67"/>
    <s v="Wyoming"/>
    <d v="2020-09-01T00:00:00"/>
    <x v="9"/>
    <x v="9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09-01T00:00:00"/>
    <x v="9"/>
    <x v="9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10-01T00:00:00"/>
    <x v="10"/>
    <x v="10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10-01T00:00:00"/>
    <x v="10"/>
    <x v="1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10-01T00:00:00"/>
    <x v="10"/>
    <x v="10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10-01T00:00:00"/>
    <x v="10"/>
    <x v="10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10-01T00:00:00"/>
    <x v="10"/>
    <x v="10"/>
    <s v="NonSpecific Product (999)"/>
    <s v="Cheyenne Light Fuel &amp; Power Co"/>
    <x v="1"/>
    <s v="389"/>
  </r>
  <r>
    <n v="5"/>
    <n v="999"/>
    <x v="5"/>
    <x v="0"/>
    <n v="1"/>
    <n v="4871933.8"/>
    <n v="21883.05"/>
    <n v="0"/>
    <n v="0"/>
    <n v="0"/>
    <n v="0"/>
    <n v="4893816.8499999996"/>
    <s v="Wyoming"/>
    <d v="2020-10-01T00:00:00"/>
    <x v="10"/>
    <x v="10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10-01T00:00:00"/>
    <x v="10"/>
    <x v="10"/>
    <s v="NonSpecific Product (999)"/>
    <s v="Cheyenne Light Fuel &amp; Power Co"/>
    <x v="1"/>
    <s v="390"/>
  </r>
  <r>
    <n v="5"/>
    <n v="999"/>
    <x v="7"/>
    <x v="0"/>
    <n v="1"/>
    <n v="620770.07000000007"/>
    <n v="0"/>
    <n v="0"/>
    <n v="0"/>
    <n v="0"/>
    <n v="0"/>
    <n v="620770.07000000007"/>
    <s v="Wyoming"/>
    <d v="2020-10-01T00:00:00"/>
    <x v="10"/>
    <x v="10"/>
    <s v="NonSpecific Product (999)"/>
    <s v="Cheyenne Light Fuel &amp; Power Co"/>
    <x v="1"/>
    <s v="391"/>
  </r>
  <r>
    <n v="5"/>
    <n v="999"/>
    <x v="8"/>
    <x v="0"/>
    <n v="1"/>
    <n v="132491.37"/>
    <n v="72370.47"/>
    <n v="0"/>
    <n v="54641.16"/>
    <n v="-54641.16"/>
    <n v="0"/>
    <n v="204861.84"/>
    <s v="Wyoming"/>
    <d v="2020-10-01T00:00:00"/>
    <x v="10"/>
    <x v="10"/>
    <s v="NonSpecific Product (999)"/>
    <s v="Cheyenne Light Fuel &amp; Power Co"/>
    <x v="1"/>
    <s v="391"/>
  </r>
  <r>
    <n v="5"/>
    <n v="999"/>
    <x v="9"/>
    <x v="0"/>
    <n v="1"/>
    <n v="50082.239999999998"/>
    <n v="0"/>
    <n v="0"/>
    <n v="0"/>
    <n v="0"/>
    <n v="0"/>
    <n v="50082.239999999998"/>
    <s v="Wyoming"/>
    <d v="2020-10-01T00:00:00"/>
    <x v="10"/>
    <x v="10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1"/>
  </r>
  <r>
    <n v="5"/>
    <n v="999"/>
    <x v="11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1"/>
  </r>
  <r>
    <n v="5"/>
    <n v="999"/>
    <x v="12"/>
    <x v="0"/>
    <n v="1"/>
    <n v="225214.57"/>
    <n v="0"/>
    <n v="0"/>
    <n v="0"/>
    <n v="-57786.49"/>
    <n v="0"/>
    <n v="167428.08000000002"/>
    <s v="Wyoming"/>
    <d v="2020-10-01T00:00:00"/>
    <x v="10"/>
    <x v="10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10-01T00:00:00"/>
    <x v="10"/>
    <x v="10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10-01T00:00:00"/>
    <x v="10"/>
    <x v="10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10-01T00:00:00"/>
    <x v="10"/>
    <x v="10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10-01T00:00:00"/>
    <x v="10"/>
    <x v="10"/>
    <s v="NonSpecific Product (999)"/>
    <s v="Cheyenne Light Fuel &amp; Power Co"/>
    <x v="1"/>
    <s v="397"/>
  </r>
  <r>
    <n v="5"/>
    <n v="999"/>
    <x v="21"/>
    <x v="0"/>
    <n v="1"/>
    <n v="27138.36"/>
    <n v="38792.5"/>
    <n v="0"/>
    <n v="0"/>
    <n v="0"/>
    <n v="0"/>
    <n v="65930.86"/>
    <s v="Wyoming"/>
    <d v="2020-10-01T00:00:00"/>
    <x v="10"/>
    <x v="10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10-01T00:00:00"/>
    <x v="10"/>
    <x v="10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10-01T00:00:00"/>
    <x v="10"/>
    <x v="10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10-01T00:00:00"/>
    <x v="10"/>
    <x v="10"/>
    <s v="Regulated Electric (122)"/>
    <s v="Cheyenne Light Fuel &amp; Power Co"/>
    <x v="2"/>
    <s v="311"/>
  </r>
  <r>
    <n v="5"/>
    <n v="122"/>
    <x v="24"/>
    <x v="0"/>
    <n v="1"/>
    <n v="95301146.810000002"/>
    <n v="11283.31"/>
    <n v="-7819.8600000000006"/>
    <n v="0"/>
    <n v="0"/>
    <n v="0"/>
    <n v="95304610.260000005"/>
    <s v="Wyoming"/>
    <d v="2020-10-01T00:00:00"/>
    <x v="10"/>
    <x v="10"/>
    <s v="Regulated Electric (122)"/>
    <s v="Cheyenne Light Fuel &amp; Power Co"/>
    <x v="2"/>
    <s v="312"/>
  </r>
  <r>
    <n v="5"/>
    <n v="122"/>
    <x v="25"/>
    <x v="0"/>
    <n v="1"/>
    <n v="73498706.819999993"/>
    <n v="18652.88"/>
    <n v="0"/>
    <n v="0"/>
    <n v="0"/>
    <n v="0"/>
    <n v="73517359.700000003"/>
    <s v="Wyoming"/>
    <d v="2020-10-01T00:00:00"/>
    <x v="10"/>
    <x v="10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10-01T00:00:00"/>
    <x v="10"/>
    <x v="10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10-01T00:00:00"/>
    <x v="10"/>
    <x v="10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10-01T00:00:00"/>
    <x v="10"/>
    <x v="10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10-01T00:00:00"/>
    <x v="10"/>
    <x v="10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10-01T00:00:00"/>
    <x v="10"/>
    <x v="10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10-01T00:00:00"/>
    <x v="10"/>
    <x v="10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10-01T00:00:00"/>
    <x v="10"/>
    <x v="10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10-01T00:00:00"/>
    <x v="10"/>
    <x v="10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10-01T00:00:00"/>
    <x v="10"/>
    <x v="10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10-01T00:00:00"/>
    <x v="10"/>
    <x v="10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10-01T00:00:00"/>
    <x v="10"/>
    <x v="10"/>
    <s v="Regulated Electric (122)"/>
    <s v="Cheyenne Light Fuel &amp; Power Co"/>
    <x v="3"/>
    <s v="350"/>
  </r>
  <r>
    <n v="5"/>
    <n v="122"/>
    <x v="38"/>
    <x v="0"/>
    <n v="1"/>
    <n v="1510789.62"/>
    <n v="0"/>
    <n v="0"/>
    <n v="0"/>
    <n v="0"/>
    <n v="0"/>
    <n v="1510789.62"/>
    <s v="Wyoming"/>
    <d v="2020-10-01T00:00:00"/>
    <x v="10"/>
    <x v="10"/>
    <s v="Regulated Electric (122)"/>
    <s v="Cheyenne Light Fuel &amp; Power Co"/>
    <x v="3"/>
    <s v="352"/>
  </r>
  <r>
    <n v="5"/>
    <n v="122"/>
    <x v="39"/>
    <x v="0"/>
    <n v="1"/>
    <n v="771832"/>
    <n v="16209.85"/>
    <n v="0"/>
    <n v="0"/>
    <n v="0"/>
    <n v="0"/>
    <n v="788041.85"/>
    <s v="Wyoming"/>
    <d v="2020-10-01T00:00:00"/>
    <x v="10"/>
    <x v="10"/>
    <s v="Regulated Electric (122)"/>
    <s v="Cheyenne Light Fuel &amp; Power Co"/>
    <x v="3"/>
    <s v="352"/>
  </r>
  <r>
    <n v="5"/>
    <n v="122"/>
    <x v="40"/>
    <x v="0"/>
    <n v="1"/>
    <n v="28382655.460000001"/>
    <n v="0"/>
    <n v="0"/>
    <n v="0"/>
    <n v="0"/>
    <n v="0"/>
    <n v="28382655.460000001"/>
    <s v="Wyoming"/>
    <d v="2020-10-01T00:00:00"/>
    <x v="10"/>
    <x v="10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10-01T00:00:00"/>
    <x v="10"/>
    <x v="10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10-01T00:00:00"/>
    <x v="10"/>
    <x v="10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10-01T00:00:00"/>
    <x v="10"/>
    <x v="10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10-01T00:00:00"/>
    <x v="10"/>
    <x v="10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10-01T00:00:00"/>
    <x v="10"/>
    <x v="10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10-01T00:00:00"/>
    <x v="10"/>
    <x v="10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10-01T00:00:00"/>
    <x v="10"/>
    <x v="10"/>
    <s v="Regulated Electric (122)"/>
    <s v="Cheyenne Light Fuel &amp; Power Co"/>
    <x v="4"/>
    <s v="360"/>
  </r>
  <r>
    <n v="5"/>
    <n v="122"/>
    <x v="48"/>
    <x v="0"/>
    <n v="1"/>
    <n v="708982.83"/>
    <n v="0"/>
    <n v="0"/>
    <n v="0"/>
    <n v="0"/>
    <n v="0"/>
    <n v="708982.83"/>
    <s v="Wyoming"/>
    <d v="2020-10-01T00:00:00"/>
    <x v="10"/>
    <x v="10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10-01T00:00:00"/>
    <x v="10"/>
    <x v="10"/>
    <s v="Regulated Electric (122)"/>
    <s v="Cheyenne Light Fuel &amp; Power Co"/>
    <x v="4"/>
    <s v="361"/>
  </r>
  <r>
    <n v="5"/>
    <n v="122"/>
    <x v="50"/>
    <x v="0"/>
    <n v="1"/>
    <n v="31489947.760000002"/>
    <n v="0"/>
    <n v="0"/>
    <n v="0"/>
    <n v="0"/>
    <n v="0"/>
    <n v="31489947.760000002"/>
    <s v="Wyoming"/>
    <d v="2020-10-01T00:00:00"/>
    <x v="10"/>
    <x v="10"/>
    <s v="Regulated Electric (122)"/>
    <s v="Cheyenne Light Fuel &amp; Power Co"/>
    <x v="4"/>
    <s v="362"/>
  </r>
  <r>
    <n v="5"/>
    <n v="122"/>
    <x v="51"/>
    <x v="0"/>
    <n v="1"/>
    <n v="27587442.550000001"/>
    <n v="92691.23"/>
    <n v="-2553.66"/>
    <n v="0"/>
    <n v="0"/>
    <n v="0"/>
    <n v="27677580.120000001"/>
    <s v="Wyoming"/>
    <d v="2020-10-01T00:00:00"/>
    <x v="10"/>
    <x v="10"/>
    <s v="Regulated Electric (122)"/>
    <s v="Cheyenne Light Fuel &amp; Power Co"/>
    <x v="4"/>
    <s v="364"/>
  </r>
  <r>
    <n v="5"/>
    <n v="122"/>
    <x v="52"/>
    <x v="0"/>
    <n v="1"/>
    <n v="23836171.84"/>
    <n v="25673.32"/>
    <n v="-3463.1800000000003"/>
    <n v="0"/>
    <n v="0"/>
    <n v="0"/>
    <n v="23858381.98"/>
    <s v="Wyoming"/>
    <d v="2020-10-01T00:00:00"/>
    <x v="10"/>
    <x v="10"/>
    <s v="Regulated Electric (122)"/>
    <s v="Cheyenne Light Fuel &amp; Power Co"/>
    <x v="4"/>
    <s v="365"/>
  </r>
  <r>
    <n v="5"/>
    <n v="122"/>
    <x v="53"/>
    <x v="0"/>
    <n v="1"/>
    <n v="10144673.26"/>
    <n v="212303.88"/>
    <n v="-42278.82"/>
    <n v="0"/>
    <n v="0"/>
    <n v="0"/>
    <n v="10314698.32"/>
    <s v="Wyoming"/>
    <d v="2020-10-01T00:00:00"/>
    <x v="10"/>
    <x v="10"/>
    <s v="Regulated Electric (122)"/>
    <s v="Cheyenne Light Fuel &amp; Power Co"/>
    <x v="4"/>
    <s v="366"/>
  </r>
  <r>
    <n v="5"/>
    <n v="122"/>
    <x v="54"/>
    <x v="0"/>
    <n v="1"/>
    <n v="45090192.43"/>
    <n v="598081.13"/>
    <n v="-288458.40000000002"/>
    <n v="0"/>
    <n v="0"/>
    <n v="0"/>
    <n v="45399815.159999996"/>
    <s v="Wyoming"/>
    <d v="2020-10-01T00:00:00"/>
    <x v="10"/>
    <x v="10"/>
    <s v="Regulated Electric (122)"/>
    <s v="Cheyenne Light Fuel &amp; Power Co"/>
    <x v="4"/>
    <s v="367"/>
  </r>
  <r>
    <n v="5"/>
    <n v="122"/>
    <x v="55"/>
    <x v="0"/>
    <n v="1"/>
    <n v="3652703.12"/>
    <n v="39675.370000000003"/>
    <n v="-25040.350000000002"/>
    <n v="0"/>
    <n v="0"/>
    <n v="0"/>
    <n v="3667338.14"/>
    <s v="Wyoming"/>
    <d v="2020-10-01T00:00:00"/>
    <x v="10"/>
    <x v="10"/>
    <s v="Regulated Electric (122)"/>
    <s v="Cheyenne Light Fuel &amp; Power Co"/>
    <x v="4"/>
    <s v="368"/>
  </r>
  <r>
    <n v="5"/>
    <n v="122"/>
    <x v="56"/>
    <x v="0"/>
    <n v="1"/>
    <n v="7285083.1299999999"/>
    <n v="8021.25"/>
    <n v="-31396.799999999999"/>
    <n v="0"/>
    <n v="0"/>
    <n v="0"/>
    <n v="7261707.5800000001"/>
    <s v="Wyoming"/>
    <d v="2020-10-01T00:00:00"/>
    <x v="10"/>
    <x v="10"/>
    <s v="Regulated Electric (122)"/>
    <s v="Cheyenne Light Fuel &amp; Power Co"/>
    <x v="4"/>
    <s v="368"/>
  </r>
  <r>
    <n v="5"/>
    <n v="122"/>
    <x v="57"/>
    <x v="0"/>
    <n v="1"/>
    <n v="17048650.09"/>
    <n v="447943.04000000004"/>
    <n v="-186918.58000000002"/>
    <n v="0"/>
    <n v="0"/>
    <n v="0"/>
    <n v="17309674.550000001"/>
    <s v="Wyoming"/>
    <d v="2020-10-01T00:00:00"/>
    <x v="10"/>
    <x v="10"/>
    <s v="Regulated Electric (122)"/>
    <s v="Cheyenne Light Fuel &amp; Power Co"/>
    <x v="4"/>
    <s v="368"/>
  </r>
  <r>
    <n v="5"/>
    <n v="122"/>
    <x v="58"/>
    <x v="0"/>
    <n v="1"/>
    <n v="4243379.53"/>
    <n v="-10.76"/>
    <n v="0"/>
    <n v="0"/>
    <n v="0"/>
    <n v="0"/>
    <n v="4243368.7699999996"/>
    <s v="Wyoming"/>
    <d v="2020-10-01T00:00:00"/>
    <x v="10"/>
    <x v="10"/>
    <s v="Regulated Electric (122)"/>
    <s v="Cheyenne Light Fuel &amp; Power Co"/>
    <x v="4"/>
    <s v="369"/>
  </r>
  <r>
    <n v="5"/>
    <n v="122"/>
    <x v="59"/>
    <x v="0"/>
    <n v="1"/>
    <n v="16133159.9"/>
    <n v="32085.05"/>
    <n v="0"/>
    <n v="0"/>
    <n v="0"/>
    <n v="0"/>
    <n v="16165244.949999999"/>
    <s v="Wyoming"/>
    <d v="2020-10-01T00:00:00"/>
    <x v="10"/>
    <x v="10"/>
    <s v="Regulated Electric (122)"/>
    <s v="Cheyenne Light Fuel &amp; Power Co"/>
    <x v="4"/>
    <s v="369"/>
  </r>
  <r>
    <n v="5"/>
    <n v="122"/>
    <x v="60"/>
    <x v="0"/>
    <n v="1"/>
    <n v="842903.59"/>
    <n v="0"/>
    <n v="0"/>
    <n v="844.7"/>
    <n v="0"/>
    <n v="0"/>
    <n v="843748.29"/>
    <s v="Wyoming"/>
    <d v="2020-10-01T00:00:00"/>
    <x v="10"/>
    <x v="10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70"/>
  </r>
  <r>
    <n v="5"/>
    <n v="122"/>
    <x v="62"/>
    <x v="0"/>
    <n v="1"/>
    <n v="6190237"/>
    <n v="0"/>
    <n v="-760.69"/>
    <n v="1797.91"/>
    <n v="0"/>
    <n v="0"/>
    <n v="6191274.2199999997"/>
    <s v="Wyoming"/>
    <d v="2020-10-01T00:00:00"/>
    <x v="10"/>
    <x v="10"/>
    <s v="Regulated Electric (122)"/>
    <s v="Cheyenne Light Fuel &amp; Power Co"/>
    <x v="4"/>
    <s v="370"/>
  </r>
  <r>
    <n v="5"/>
    <n v="122"/>
    <x v="63"/>
    <x v="0"/>
    <n v="1"/>
    <n v="1873230.52"/>
    <n v="0"/>
    <n v="0"/>
    <n v="0"/>
    <n v="0"/>
    <n v="0"/>
    <n v="1873230.52"/>
    <s v="Wyoming"/>
    <d v="2020-10-01T00:00:00"/>
    <x v="10"/>
    <x v="10"/>
    <s v="Regulated Electric (122)"/>
    <s v="Cheyenne Light Fuel &amp; Power Co"/>
    <x v="4"/>
    <s v="371"/>
  </r>
  <r>
    <n v="5"/>
    <n v="122"/>
    <x v="64"/>
    <x v="0"/>
    <n v="1"/>
    <n v="7308252.6100000003"/>
    <n v="0"/>
    <n v="0"/>
    <n v="0"/>
    <n v="0"/>
    <n v="0"/>
    <n v="7308252.6100000003"/>
    <s v="Wyoming"/>
    <d v="2020-10-01T00:00:00"/>
    <x v="10"/>
    <x v="10"/>
    <s v="Regulated Electric (122)"/>
    <s v="Cheyenne Light Fuel &amp; Power Co"/>
    <x v="4"/>
    <s v="373"/>
  </r>
  <r>
    <n v="5"/>
    <n v="122"/>
    <x v="65"/>
    <x v="0"/>
    <n v="1"/>
    <n v="129857.87000000001"/>
    <n v="0"/>
    <n v="0"/>
    <n v="0"/>
    <n v="0"/>
    <n v="0"/>
    <n v="129857.87000000001"/>
    <s v="Wyoming"/>
    <d v="2020-10-01T00:00:00"/>
    <x v="10"/>
    <x v="10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10-01T00:00:00"/>
    <x v="10"/>
    <x v="10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10-01T00:00:00"/>
    <x v="10"/>
    <x v="10"/>
    <s v="Regulated Electric (122)"/>
    <s v="Cheyenne Light Fuel &amp; Power Co"/>
    <x v="0"/>
    <s v="391"/>
  </r>
  <r>
    <n v="5"/>
    <n v="122"/>
    <x v="66"/>
    <x v="0"/>
    <n v="1"/>
    <n v="80734.180000000008"/>
    <n v="0"/>
    <n v="0"/>
    <n v="0"/>
    <n v="0"/>
    <n v="0"/>
    <n v="80734.180000000008"/>
    <s v="Wyoming"/>
    <d v="2020-10-01T00:00:00"/>
    <x v="10"/>
    <x v="10"/>
    <s v="Regulated Electric (122)"/>
    <s v="Cheyenne Light Fuel &amp; Power Co"/>
    <x v="0"/>
    <s v="392"/>
  </r>
  <r>
    <n v="5"/>
    <n v="122"/>
    <x v="67"/>
    <x v="0"/>
    <n v="1"/>
    <n v="87599.85"/>
    <n v="0"/>
    <n v="0"/>
    <n v="0"/>
    <n v="0"/>
    <n v="0"/>
    <n v="87599.85"/>
    <s v="Wyoming"/>
    <d v="2020-10-01T00:00:00"/>
    <x v="10"/>
    <x v="10"/>
    <s v="Regulated Electric (122)"/>
    <s v="Cheyenne Light Fuel &amp; Power Co"/>
    <x v="0"/>
    <s v="392"/>
  </r>
  <r>
    <n v="5"/>
    <n v="122"/>
    <x v="68"/>
    <x v="0"/>
    <n v="1"/>
    <n v="1261183.6599999999"/>
    <n v="0"/>
    <n v="0"/>
    <n v="0"/>
    <n v="0"/>
    <n v="0"/>
    <n v="1261183.6599999999"/>
    <s v="Wyoming"/>
    <d v="2020-10-01T00:00:00"/>
    <x v="10"/>
    <x v="10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10-01T00:00:00"/>
    <x v="10"/>
    <x v="10"/>
    <s v="Regulated Electric (122)"/>
    <s v="Cheyenne Light Fuel &amp; Power Co"/>
    <x v="0"/>
    <s v="392"/>
  </r>
  <r>
    <n v="5"/>
    <n v="122"/>
    <x v="70"/>
    <x v="0"/>
    <n v="1"/>
    <n v="3333803.87"/>
    <n v="0"/>
    <n v="0"/>
    <n v="0"/>
    <n v="0"/>
    <n v="0"/>
    <n v="3333803.87"/>
    <s v="Wyoming"/>
    <d v="2020-10-01T00:00:00"/>
    <x v="10"/>
    <x v="10"/>
    <s v="Regulated Electric (122)"/>
    <s v="Cheyenne Light Fuel &amp; Power Co"/>
    <x v="0"/>
    <s v="392"/>
  </r>
  <r>
    <n v="5"/>
    <n v="122"/>
    <x v="71"/>
    <x v="0"/>
    <n v="1"/>
    <n v="132547.26"/>
    <n v="0"/>
    <n v="0"/>
    <n v="0"/>
    <n v="0"/>
    <n v="0"/>
    <n v="132547.26"/>
    <s v="Wyoming"/>
    <d v="2020-10-01T00:00:00"/>
    <x v="10"/>
    <x v="10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10-01T00:00:00"/>
    <x v="10"/>
    <x v="10"/>
    <s v="Regulated Electric (122)"/>
    <s v="Cheyenne Light Fuel &amp; Power Co"/>
    <x v="0"/>
    <s v="393"/>
  </r>
  <r>
    <n v="5"/>
    <n v="122"/>
    <x v="73"/>
    <x v="0"/>
    <n v="1"/>
    <n v="771532.20000000007"/>
    <n v="48996.33"/>
    <n v="0"/>
    <n v="0"/>
    <n v="0"/>
    <n v="0"/>
    <n v="820528.53"/>
    <s v="Wyoming"/>
    <d v="2020-10-01T00:00:00"/>
    <x v="10"/>
    <x v="10"/>
    <s v="Regulated Electric (122)"/>
    <s v="Cheyenne Light Fuel &amp; Power Co"/>
    <x v="0"/>
    <s v="394"/>
  </r>
  <r>
    <n v="5"/>
    <n v="122"/>
    <x v="74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4"/>
  </r>
  <r>
    <n v="5"/>
    <n v="122"/>
    <x v="75"/>
    <x v="0"/>
    <n v="1"/>
    <n v="173372.52"/>
    <n v="71359.350000000006"/>
    <n v="0"/>
    <n v="0"/>
    <n v="0"/>
    <n v="0"/>
    <n v="244731.87"/>
    <s v="Wyoming"/>
    <d v="2020-10-01T00:00:00"/>
    <x v="10"/>
    <x v="10"/>
    <s v="Regulated Electric (122)"/>
    <s v="Cheyenne Light Fuel &amp; Power Co"/>
    <x v="0"/>
    <s v="395"/>
  </r>
  <r>
    <n v="5"/>
    <n v="122"/>
    <x v="76"/>
    <x v="0"/>
    <n v="1"/>
    <n v="420248.61"/>
    <n v="0"/>
    <n v="0"/>
    <n v="0"/>
    <n v="0"/>
    <n v="0"/>
    <n v="420248.61"/>
    <s v="Wyoming"/>
    <d v="2020-10-01T00:00:00"/>
    <x v="10"/>
    <x v="10"/>
    <s v="Regulated Electric (122)"/>
    <s v="Cheyenne Light Fuel &amp; Power Co"/>
    <x v="0"/>
    <s v="396"/>
  </r>
  <r>
    <n v="5"/>
    <n v="122"/>
    <x v="77"/>
    <x v="0"/>
    <n v="1"/>
    <n v="458369.77"/>
    <n v="0"/>
    <n v="0"/>
    <n v="0"/>
    <n v="0"/>
    <n v="0"/>
    <n v="458369.77"/>
    <s v="Wyoming"/>
    <d v="2020-10-01T00:00:00"/>
    <x v="10"/>
    <x v="10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10-01T00:00:00"/>
    <x v="10"/>
    <x v="10"/>
    <s v="Regulated Electric (122)"/>
    <s v="Cheyenne Light Fuel &amp; Power Co"/>
    <x v="0"/>
    <s v="397"/>
  </r>
  <r>
    <n v="5"/>
    <n v="122"/>
    <x v="79"/>
    <x v="0"/>
    <n v="1"/>
    <n v="741020.53"/>
    <n v="0"/>
    <n v="0"/>
    <n v="0"/>
    <n v="0"/>
    <n v="0"/>
    <n v="741020.53"/>
    <s v="Wyoming"/>
    <d v="2020-10-01T00:00:00"/>
    <x v="10"/>
    <x v="10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02"/>
  </r>
  <r>
    <n v="5"/>
    <n v="999"/>
    <x v="5"/>
    <x v="1"/>
    <n v="1"/>
    <n v="98032.27"/>
    <n v="-21883.05"/>
    <n v="0"/>
    <n v="0"/>
    <n v="0"/>
    <n v="0"/>
    <n v="76149.22"/>
    <s v="Wyoming"/>
    <d v="2020-10-01T00:00:00"/>
    <x v="10"/>
    <x v="10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0"/>
  </r>
  <r>
    <n v="5"/>
    <n v="999"/>
    <x v="7"/>
    <x v="1"/>
    <n v="1"/>
    <n v="217068.12"/>
    <n v="0"/>
    <n v="0"/>
    <n v="0"/>
    <n v="0"/>
    <n v="0"/>
    <n v="217068.12"/>
    <s v="Wyoming"/>
    <d v="2020-10-01T00:00:00"/>
    <x v="10"/>
    <x v="10"/>
    <s v="NonSpecific Product (999)"/>
    <s v="Cheyenne Light Fuel &amp; Power Co"/>
    <x v="1"/>
    <s v="391"/>
  </r>
  <r>
    <n v="5"/>
    <n v="999"/>
    <x v="8"/>
    <x v="1"/>
    <n v="1"/>
    <n v="165845.53"/>
    <n v="-72370.47"/>
    <n v="0"/>
    <n v="0"/>
    <n v="0"/>
    <n v="0"/>
    <n v="93475.06"/>
    <s v="Wyoming"/>
    <d v="2020-10-01T00:00:00"/>
    <x v="10"/>
    <x v="10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1"/>
  </r>
  <r>
    <n v="5"/>
    <n v="999"/>
    <x v="11"/>
    <x v="1"/>
    <n v="1"/>
    <n v="90804.790000000008"/>
    <n v="0"/>
    <n v="0"/>
    <n v="0"/>
    <n v="0"/>
    <n v="0"/>
    <n v="90804.790000000008"/>
    <s v="Wyoming"/>
    <d v="2020-10-01T00:00:00"/>
    <x v="10"/>
    <x v="10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2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10-01T00:00:00"/>
    <x v="10"/>
    <x v="10"/>
    <s v="NonSpecific Product (999)"/>
    <s v="Cheyenne Light Fuel &amp; Power Co"/>
    <x v="1"/>
    <s v="397"/>
  </r>
  <r>
    <n v="5"/>
    <n v="999"/>
    <x v="21"/>
    <x v="1"/>
    <n v="1"/>
    <n v="38792.5"/>
    <n v="-38792.5"/>
    <n v="0"/>
    <n v="0"/>
    <n v="0"/>
    <n v="0"/>
    <n v="0"/>
    <s v="Wyoming"/>
    <d v="2020-10-01T00:00:00"/>
    <x v="10"/>
    <x v="10"/>
    <s v="NonSpecific Product (999)"/>
    <s v="Cheyenne Light Fuel &amp; Power Co"/>
    <x v="1"/>
    <s v="398"/>
  </r>
  <r>
    <n v="5"/>
    <n v="122"/>
    <x v="23"/>
    <x v="1"/>
    <n v="1"/>
    <n v="212962.12"/>
    <n v="90721.69"/>
    <n v="0"/>
    <n v="0"/>
    <n v="0"/>
    <n v="0"/>
    <n v="303683.81"/>
    <s v="Wyoming"/>
    <d v="2020-10-01T00:00:00"/>
    <x v="10"/>
    <x v="10"/>
    <s v="Regulated Electric (122)"/>
    <s v="Cheyenne Light Fuel &amp; Power Co"/>
    <x v="2"/>
    <s v="311"/>
  </r>
  <r>
    <n v="5"/>
    <n v="122"/>
    <x v="24"/>
    <x v="1"/>
    <n v="1"/>
    <n v="1709603.12"/>
    <n v="-12922.45"/>
    <n v="0"/>
    <n v="0"/>
    <n v="0"/>
    <n v="0"/>
    <n v="1696680.67"/>
    <s v="Wyoming"/>
    <d v="2020-10-01T00:00:00"/>
    <x v="10"/>
    <x v="10"/>
    <s v="Regulated Electric (122)"/>
    <s v="Cheyenne Light Fuel &amp; Power Co"/>
    <x v="2"/>
    <s v="312"/>
  </r>
  <r>
    <n v="5"/>
    <n v="122"/>
    <x v="25"/>
    <x v="1"/>
    <n v="1"/>
    <n v="412938.76"/>
    <n v="-18652.88"/>
    <n v="0"/>
    <n v="0"/>
    <n v="0"/>
    <n v="0"/>
    <n v="394285.88"/>
    <s v="Wyoming"/>
    <d v="2020-10-01T00:00:00"/>
    <x v="10"/>
    <x v="10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40"/>
  </r>
  <r>
    <n v="5"/>
    <n v="122"/>
    <x v="29"/>
    <x v="1"/>
    <n v="1"/>
    <n v="307955.86"/>
    <n v="-152.30000000000001"/>
    <n v="0"/>
    <n v="0"/>
    <n v="0"/>
    <n v="0"/>
    <n v="307803.56"/>
    <s v="Wyoming"/>
    <d v="2020-10-01T00:00:00"/>
    <x v="10"/>
    <x v="10"/>
    <s v="Regulated Electric (122)"/>
    <s v="Cheyenne Light Fuel &amp; Power Co"/>
    <x v="2"/>
    <s v="341"/>
  </r>
  <r>
    <n v="5"/>
    <n v="122"/>
    <x v="30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10-01T00:00:00"/>
    <x v="10"/>
    <x v="10"/>
    <s v="Regulated Electric (122)"/>
    <s v="Cheyenne Light Fuel &amp; Power Co"/>
    <x v="2"/>
    <s v="342"/>
  </r>
  <r>
    <n v="5"/>
    <n v="122"/>
    <x v="32"/>
    <x v="1"/>
    <n v="1"/>
    <n v="3246364.35"/>
    <n v="7299.09"/>
    <n v="0"/>
    <n v="0"/>
    <n v="0"/>
    <n v="0"/>
    <n v="3253663.44"/>
    <s v="Wyoming"/>
    <d v="2020-10-01T00:00:00"/>
    <x v="10"/>
    <x v="10"/>
    <s v="Regulated Electric (122)"/>
    <s v="Cheyenne Light Fuel &amp; Power Co"/>
    <x v="2"/>
    <s v="344"/>
  </r>
  <r>
    <n v="5"/>
    <n v="122"/>
    <x v="33"/>
    <x v="1"/>
    <n v="1"/>
    <n v="441610.31"/>
    <n v="-1218.1100000000001"/>
    <n v="0"/>
    <n v="0"/>
    <n v="0"/>
    <n v="0"/>
    <n v="440392.2"/>
    <s v="Wyoming"/>
    <d v="2020-10-01T00:00:00"/>
    <x v="10"/>
    <x v="10"/>
    <s v="Regulated Electric (122)"/>
    <s v="Cheyenne Light Fuel &amp; Power Co"/>
    <x v="2"/>
    <s v="345"/>
  </r>
  <r>
    <n v="5"/>
    <n v="122"/>
    <x v="34"/>
    <x v="1"/>
    <n v="1"/>
    <n v="54388.5"/>
    <n v="-535.4"/>
    <n v="0"/>
    <n v="0"/>
    <n v="0"/>
    <n v="0"/>
    <n v="53853.1"/>
    <s v="Wyoming"/>
    <d v="2020-10-01T00:00:00"/>
    <x v="10"/>
    <x v="10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0"/>
  </r>
  <r>
    <n v="5"/>
    <n v="122"/>
    <x v="38"/>
    <x v="1"/>
    <n v="1"/>
    <n v="6005720.7199999997"/>
    <n v="1513806.84"/>
    <n v="0"/>
    <n v="0"/>
    <n v="0"/>
    <n v="0"/>
    <n v="7519527.5599999996"/>
    <s v="Wyoming"/>
    <d v="2020-10-01T00:00:00"/>
    <x v="10"/>
    <x v="10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2"/>
  </r>
  <r>
    <n v="5"/>
    <n v="122"/>
    <x v="40"/>
    <x v="1"/>
    <n v="1"/>
    <n v="1822128.24"/>
    <n v="87866.57"/>
    <n v="0"/>
    <n v="0"/>
    <n v="0"/>
    <n v="0"/>
    <n v="1909994.81"/>
    <s v="Wyoming"/>
    <d v="2020-10-01T00:00:00"/>
    <x v="10"/>
    <x v="10"/>
    <s v="Regulated Electric (122)"/>
    <s v="Cheyenne Light Fuel &amp; Power Co"/>
    <x v="3"/>
    <s v="353"/>
  </r>
  <r>
    <n v="5"/>
    <n v="122"/>
    <x v="141"/>
    <x v="1"/>
    <n v="1"/>
    <n v="2176514.96"/>
    <n v="0"/>
    <n v="0"/>
    <n v="0"/>
    <n v="0"/>
    <n v="0"/>
    <n v="2176514.96"/>
    <s v="Wyoming"/>
    <d v="2020-10-01T00:00:00"/>
    <x v="10"/>
    <x v="10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3"/>
  </r>
  <r>
    <n v="5"/>
    <n v="122"/>
    <x v="42"/>
    <x v="1"/>
    <n v="1"/>
    <n v="976.4"/>
    <n v="5573.27"/>
    <n v="0"/>
    <n v="0"/>
    <n v="0"/>
    <n v="0"/>
    <n v="6549.67"/>
    <s v="Wyoming"/>
    <d v="2020-10-01T00:00:00"/>
    <x v="10"/>
    <x v="10"/>
    <s v="Regulated Electric (122)"/>
    <s v="Cheyenne Light Fuel &amp; Power Co"/>
    <x v="3"/>
    <s v="355"/>
  </r>
  <r>
    <n v="5"/>
    <n v="122"/>
    <x v="43"/>
    <x v="1"/>
    <n v="1"/>
    <n v="976.4"/>
    <n v="5573.28"/>
    <n v="0"/>
    <n v="0"/>
    <n v="0"/>
    <n v="0"/>
    <n v="6549.68"/>
    <s v="Wyoming"/>
    <d v="2020-10-01T00:00:00"/>
    <x v="10"/>
    <x v="10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61"/>
  </r>
  <r>
    <n v="5"/>
    <n v="122"/>
    <x v="50"/>
    <x v="1"/>
    <n v="1"/>
    <n v="1197635.7"/>
    <n v="9987.76"/>
    <n v="0"/>
    <n v="0"/>
    <n v="0"/>
    <n v="0"/>
    <n v="1207623.46"/>
    <s v="Wyoming"/>
    <d v="2020-10-01T00:00:00"/>
    <x v="10"/>
    <x v="10"/>
    <s v="Regulated Electric (122)"/>
    <s v="Cheyenne Light Fuel &amp; Power Co"/>
    <x v="4"/>
    <s v="362"/>
  </r>
  <r>
    <n v="5"/>
    <n v="122"/>
    <x v="51"/>
    <x v="1"/>
    <n v="1"/>
    <n v="5831381.4199999999"/>
    <n v="232983.44"/>
    <n v="0"/>
    <n v="0"/>
    <n v="0"/>
    <n v="0"/>
    <n v="6064364.8600000003"/>
    <s v="Wyoming"/>
    <d v="2020-10-01T00:00:00"/>
    <x v="10"/>
    <x v="10"/>
    <s v="Regulated Electric (122)"/>
    <s v="Cheyenne Light Fuel &amp; Power Co"/>
    <x v="4"/>
    <s v="364"/>
  </r>
  <r>
    <n v="5"/>
    <n v="122"/>
    <x v="52"/>
    <x v="1"/>
    <n v="1"/>
    <n v="559499.99"/>
    <n v="-46701"/>
    <n v="0"/>
    <n v="0"/>
    <n v="0"/>
    <n v="0"/>
    <n v="512798.99"/>
    <s v="Wyoming"/>
    <d v="2020-10-01T00:00:00"/>
    <x v="10"/>
    <x v="10"/>
    <s v="Regulated Electric (122)"/>
    <s v="Cheyenne Light Fuel &amp; Power Co"/>
    <x v="4"/>
    <s v="365"/>
  </r>
  <r>
    <n v="5"/>
    <n v="122"/>
    <x v="53"/>
    <x v="1"/>
    <n v="1"/>
    <n v="1149362.56"/>
    <n v="-157772.38"/>
    <n v="0"/>
    <n v="0"/>
    <n v="0"/>
    <n v="0"/>
    <n v="991590.18"/>
    <s v="Wyoming"/>
    <d v="2020-10-01T00:00:00"/>
    <x v="10"/>
    <x v="10"/>
    <s v="Regulated Electric (122)"/>
    <s v="Cheyenne Light Fuel &amp; Power Co"/>
    <x v="4"/>
    <s v="366"/>
  </r>
  <r>
    <n v="5"/>
    <n v="122"/>
    <x v="54"/>
    <x v="1"/>
    <n v="1"/>
    <n v="6947941.0899999999"/>
    <n v="-331881.91000000003"/>
    <n v="0"/>
    <n v="0"/>
    <n v="0"/>
    <n v="0"/>
    <n v="6616059.1799999997"/>
    <s v="Wyoming"/>
    <d v="2020-10-01T00:00:00"/>
    <x v="10"/>
    <x v="10"/>
    <s v="Regulated Electric (122)"/>
    <s v="Cheyenne Light Fuel &amp; Power Co"/>
    <x v="4"/>
    <s v="367"/>
  </r>
  <r>
    <n v="5"/>
    <n v="122"/>
    <x v="55"/>
    <x v="1"/>
    <n v="1"/>
    <n v="702692.34"/>
    <n v="-38396.200000000004"/>
    <n v="0"/>
    <n v="0"/>
    <n v="0"/>
    <n v="0"/>
    <n v="664296.14"/>
    <s v="Wyoming"/>
    <d v="2020-10-01T00:00:00"/>
    <x v="10"/>
    <x v="10"/>
    <s v="Regulated Electric (122)"/>
    <s v="Cheyenne Light Fuel &amp; Power Co"/>
    <x v="4"/>
    <s v="368"/>
  </r>
  <r>
    <n v="5"/>
    <n v="122"/>
    <x v="56"/>
    <x v="1"/>
    <n v="1"/>
    <n v="764328.82000000007"/>
    <n v="77166.25"/>
    <n v="0"/>
    <n v="0"/>
    <n v="0"/>
    <n v="0"/>
    <n v="841495.07000000007"/>
    <s v="Wyoming"/>
    <d v="2020-10-01T00:00:00"/>
    <x v="10"/>
    <x v="10"/>
    <s v="Regulated Electric (122)"/>
    <s v="Cheyenne Light Fuel &amp; Power Co"/>
    <x v="4"/>
    <s v="368"/>
  </r>
  <r>
    <n v="5"/>
    <n v="122"/>
    <x v="57"/>
    <x v="1"/>
    <n v="1"/>
    <n v="769316.9"/>
    <n v="-71000.42"/>
    <n v="0"/>
    <n v="0"/>
    <n v="0"/>
    <n v="0"/>
    <n v="698316.48"/>
    <s v="Wyoming"/>
    <d v="2020-10-01T00:00:00"/>
    <x v="10"/>
    <x v="10"/>
    <s v="Regulated Electric (122)"/>
    <s v="Cheyenne Light Fuel &amp; Power Co"/>
    <x v="4"/>
    <s v="368"/>
  </r>
  <r>
    <n v="5"/>
    <n v="122"/>
    <x v="58"/>
    <x v="1"/>
    <n v="1"/>
    <n v="92737.19"/>
    <n v="880.1"/>
    <n v="0"/>
    <n v="0"/>
    <n v="0"/>
    <n v="0"/>
    <n v="93617.290000000008"/>
    <s v="Wyoming"/>
    <d v="2020-10-01T00:00:00"/>
    <x v="10"/>
    <x v="10"/>
    <s v="Regulated Electric (122)"/>
    <s v="Cheyenne Light Fuel &amp; Power Co"/>
    <x v="4"/>
    <s v="369"/>
  </r>
  <r>
    <n v="5"/>
    <n v="122"/>
    <x v="59"/>
    <x v="1"/>
    <n v="1"/>
    <n v="660337.93000000005"/>
    <n v="25956"/>
    <n v="0"/>
    <n v="0"/>
    <n v="0"/>
    <n v="0"/>
    <n v="686293.93"/>
    <s v="Wyoming"/>
    <d v="2020-10-01T00:00:00"/>
    <x v="10"/>
    <x v="10"/>
    <s v="Regulated Electric (122)"/>
    <s v="Cheyenne Light Fuel &amp; Power Co"/>
    <x v="4"/>
    <s v="369"/>
  </r>
  <r>
    <n v="5"/>
    <n v="122"/>
    <x v="60"/>
    <x v="1"/>
    <n v="1"/>
    <n v="4018.38"/>
    <n v="4650.32"/>
    <n v="0"/>
    <n v="0"/>
    <n v="0"/>
    <n v="0"/>
    <n v="8668.7000000000007"/>
    <s v="Wyoming"/>
    <d v="2020-10-01T00:00:00"/>
    <x v="10"/>
    <x v="10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4"/>
    <s v="370"/>
  </r>
  <r>
    <n v="5"/>
    <n v="122"/>
    <x v="62"/>
    <x v="1"/>
    <n v="1"/>
    <n v="4018.39"/>
    <n v="4650.3500000000004"/>
    <n v="0"/>
    <n v="0"/>
    <n v="0"/>
    <n v="0"/>
    <n v="8668.74"/>
    <s v="Wyoming"/>
    <d v="2020-10-01T00:00:00"/>
    <x v="10"/>
    <x v="10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10-01T00:00:00"/>
    <x v="10"/>
    <x v="10"/>
    <s v="Regulated Electric (122)"/>
    <s v="Cheyenne Light Fuel &amp; Power Co"/>
    <x v="4"/>
    <s v="371"/>
  </r>
  <r>
    <n v="5"/>
    <n v="122"/>
    <x v="64"/>
    <x v="1"/>
    <n v="1"/>
    <n v="606218.71"/>
    <n v="11689.1"/>
    <n v="0"/>
    <n v="0"/>
    <n v="0"/>
    <n v="0"/>
    <n v="617907.81000000006"/>
    <s v="Wyoming"/>
    <d v="2020-10-01T00:00:00"/>
    <x v="10"/>
    <x v="10"/>
    <s v="Regulated Electric (122)"/>
    <s v="Cheyenne Light Fuel &amp; Power Co"/>
    <x v="4"/>
    <s v="373"/>
  </r>
  <r>
    <n v="5"/>
    <n v="122"/>
    <x v="138"/>
    <x v="1"/>
    <n v="1"/>
    <n v="312084.22000000003"/>
    <n v="0"/>
    <n v="0"/>
    <n v="0"/>
    <n v="0"/>
    <n v="0"/>
    <n v="312084.22000000003"/>
    <s v="Wyoming"/>
    <d v="2020-10-01T00:00:00"/>
    <x v="10"/>
    <x v="10"/>
    <s v="Regulated Electric (122)"/>
    <s v="Cheyenne Light Fuel &amp; Power Co"/>
    <x v="0"/>
    <s v="389"/>
  </r>
  <r>
    <n v="5"/>
    <n v="122"/>
    <x v="137"/>
    <x v="1"/>
    <n v="1"/>
    <n v="214483.87"/>
    <n v="0"/>
    <n v="0"/>
    <n v="0"/>
    <n v="0"/>
    <n v="0"/>
    <n v="214483.87"/>
    <s v="Wyoming"/>
    <d v="2020-10-01T00:00:00"/>
    <x v="10"/>
    <x v="10"/>
    <s v="Regulated Electric (122)"/>
    <s v="Cheyenne Light Fuel &amp; Power Co"/>
    <x v="0"/>
    <s v="390"/>
  </r>
  <r>
    <n v="5"/>
    <n v="122"/>
    <x v="139"/>
    <x v="1"/>
    <n v="1"/>
    <n v="749886.83"/>
    <n v="0"/>
    <n v="0"/>
    <n v="0"/>
    <n v="0"/>
    <n v="0"/>
    <n v="749886.83"/>
    <s v="Wyoming"/>
    <d v="2020-10-01T00:00:00"/>
    <x v="10"/>
    <x v="10"/>
    <s v="Regulated Electric (122)"/>
    <s v="Cheyenne Light Fuel &amp; Power Co"/>
    <x v="0"/>
    <s v="390"/>
  </r>
  <r>
    <n v="5"/>
    <n v="122"/>
    <x v="65"/>
    <x v="1"/>
    <n v="1"/>
    <n v="15430.220000000001"/>
    <n v="-353.44"/>
    <n v="0"/>
    <n v="0"/>
    <n v="0"/>
    <n v="0"/>
    <n v="15076.78"/>
    <s v="Wyoming"/>
    <d v="2020-10-01T00:00:00"/>
    <x v="10"/>
    <x v="10"/>
    <s v="Regulated Electric (122)"/>
    <s v="Cheyenne Light Fuel &amp; Power Co"/>
    <x v="0"/>
    <s v="391"/>
  </r>
  <r>
    <n v="5"/>
    <n v="122"/>
    <x v="0"/>
    <x v="1"/>
    <n v="1"/>
    <n v="41788.480000000003"/>
    <n v="10004.800000000001"/>
    <n v="0"/>
    <n v="0"/>
    <n v="0"/>
    <n v="0"/>
    <n v="51793.279999999999"/>
    <s v="Wyoming"/>
    <d v="2020-10-01T00:00:00"/>
    <x v="10"/>
    <x v="10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1"/>
  </r>
  <r>
    <n v="5"/>
    <n v="122"/>
    <x v="6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6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68"/>
    <x v="1"/>
    <n v="1"/>
    <n v="0"/>
    <n v="54108.08"/>
    <n v="0"/>
    <n v="0"/>
    <n v="0"/>
    <n v="0"/>
    <n v="54108.08"/>
    <s v="Wyoming"/>
    <d v="2020-10-01T00:00:00"/>
    <x v="10"/>
    <x v="10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71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2"/>
  </r>
  <r>
    <n v="5"/>
    <n v="122"/>
    <x v="73"/>
    <x v="1"/>
    <n v="1"/>
    <n v="48996.33"/>
    <n v="-48996.33"/>
    <n v="0"/>
    <n v="0"/>
    <n v="0"/>
    <n v="0"/>
    <n v="0"/>
    <s v="Wyoming"/>
    <d v="2020-10-01T00:00:00"/>
    <x v="10"/>
    <x v="10"/>
    <s v="Regulated Electric (122)"/>
    <s v="Cheyenne Light Fuel &amp; Power Co"/>
    <x v="0"/>
    <s v="394"/>
  </r>
  <r>
    <n v="5"/>
    <n v="122"/>
    <x v="75"/>
    <x v="1"/>
    <n v="1"/>
    <n v="71359.350000000006"/>
    <n v="-71359.350000000006"/>
    <n v="0"/>
    <n v="0"/>
    <n v="0"/>
    <n v="0"/>
    <n v="0"/>
    <s v="Wyoming"/>
    <d v="2020-10-01T00:00:00"/>
    <x v="10"/>
    <x v="10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10-01T00:00:00"/>
    <x v="10"/>
    <x v="10"/>
    <s v="Regulated Electric (122)"/>
    <s v="Cheyenne Light Fuel &amp; Power Co"/>
    <x v="0"/>
    <s v="396"/>
  </r>
  <r>
    <n v="5"/>
    <n v="122"/>
    <x v="78"/>
    <x v="1"/>
    <n v="1"/>
    <n v="200288.67"/>
    <n v="66124.639999999999"/>
    <n v="0"/>
    <n v="0"/>
    <n v="0"/>
    <n v="0"/>
    <n v="266413.31"/>
    <s v="Wyoming"/>
    <d v="2020-10-01T00:00:00"/>
    <x v="10"/>
    <x v="10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10-01T00:00:00"/>
    <x v="10"/>
    <x v="10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11-01T00:00:00"/>
    <x v="11"/>
    <x v="11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11-01T00:00:00"/>
    <x v="11"/>
    <x v="1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11-01T00:00:00"/>
    <x v="11"/>
    <x v="11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11-01T00:00:00"/>
    <x v="11"/>
    <x v="11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11-01T00:00:00"/>
    <x v="11"/>
    <x v="11"/>
    <s v="NonSpecific Product (999)"/>
    <s v="Cheyenne Light Fuel &amp; Power Co"/>
    <x v="1"/>
    <s v="389"/>
  </r>
  <r>
    <n v="5"/>
    <n v="999"/>
    <x v="5"/>
    <x v="0"/>
    <n v="1"/>
    <n v="4893816.8499999996"/>
    <n v="100187.03"/>
    <n v="-6864.5"/>
    <n v="2017.79"/>
    <n v="-2017.79"/>
    <n v="0"/>
    <n v="4987139.38"/>
    <s v="Wyoming"/>
    <d v="2020-11-01T00:00:00"/>
    <x v="11"/>
    <x v="11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11-01T00:00:00"/>
    <x v="11"/>
    <x v="11"/>
    <s v="NonSpecific Product (999)"/>
    <s v="Cheyenne Light Fuel &amp; Power Co"/>
    <x v="1"/>
    <s v="390"/>
  </r>
  <r>
    <n v="5"/>
    <n v="999"/>
    <x v="7"/>
    <x v="0"/>
    <n v="1"/>
    <n v="620770.07000000007"/>
    <n v="193030.31"/>
    <n v="0"/>
    <n v="365004.98"/>
    <n v="-365004.98"/>
    <n v="0"/>
    <n v="813800.38"/>
    <s v="Wyoming"/>
    <d v="2020-11-01T00:00:00"/>
    <x v="11"/>
    <x v="11"/>
    <s v="NonSpecific Product (999)"/>
    <s v="Cheyenne Light Fuel &amp; Power Co"/>
    <x v="1"/>
    <s v="391"/>
  </r>
  <r>
    <n v="5"/>
    <n v="999"/>
    <x v="8"/>
    <x v="0"/>
    <n v="1"/>
    <n v="204861.84"/>
    <n v="136799.87"/>
    <n v="-33538.68"/>
    <n v="43801.32"/>
    <n v="-43801.32"/>
    <n v="0"/>
    <n v="308123.03000000003"/>
    <s v="Wyoming"/>
    <d v="2020-11-01T00:00:00"/>
    <x v="11"/>
    <x v="11"/>
    <s v="NonSpecific Product (999)"/>
    <s v="Cheyenne Light Fuel &amp; Power Co"/>
    <x v="1"/>
    <s v="391"/>
  </r>
  <r>
    <n v="5"/>
    <n v="999"/>
    <x v="9"/>
    <x v="0"/>
    <n v="1"/>
    <n v="50082.239999999998"/>
    <n v="0"/>
    <n v="0"/>
    <n v="0"/>
    <n v="0"/>
    <n v="0"/>
    <n v="50082.239999999998"/>
    <s v="Wyoming"/>
    <d v="2020-11-01T00:00:00"/>
    <x v="11"/>
    <x v="11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11"/>
    <x v="0"/>
    <n v="1"/>
    <n v="0"/>
    <n v="47479.98"/>
    <n v="0"/>
    <n v="0"/>
    <n v="0"/>
    <n v="0"/>
    <n v="47479.98"/>
    <s v="Wyoming"/>
    <d v="2020-11-01T00:00:00"/>
    <x v="11"/>
    <x v="11"/>
    <s v="NonSpecific Product (999)"/>
    <s v="Cheyenne Light Fuel &amp; Power Co"/>
    <x v="1"/>
    <s v="391"/>
  </r>
  <r>
    <n v="5"/>
    <n v="999"/>
    <x v="12"/>
    <x v="0"/>
    <n v="1"/>
    <n v="167428.08000000002"/>
    <n v="0"/>
    <n v="0"/>
    <n v="0"/>
    <n v="0"/>
    <n v="0"/>
    <n v="167428.08000000002"/>
    <s v="Wyoming"/>
    <d v="2020-11-01T00:00:00"/>
    <x v="11"/>
    <x v="11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11-01T00:00:00"/>
    <x v="11"/>
    <x v="11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11-01T00:00:00"/>
    <x v="11"/>
    <x v="11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11-01T00:00:00"/>
    <x v="11"/>
    <x v="11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11-01T00:00:00"/>
    <x v="11"/>
    <x v="11"/>
    <s v="NonSpecific Product (999)"/>
    <s v="Cheyenne Light Fuel &amp; Power Co"/>
    <x v="1"/>
    <s v="397"/>
  </r>
  <r>
    <n v="5"/>
    <n v="999"/>
    <x v="21"/>
    <x v="0"/>
    <n v="1"/>
    <n v="65930.86"/>
    <n v="0"/>
    <n v="0"/>
    <n v="0"/>
    <n v="0"/>
    <n v="0"/>
    <n v="65930.86"/>
    <s v="Wyoming"/>
    <d v="2020-11-01T00:00:00"/>
    <x v="11"/>
    <x v="11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11-01T00:00:00"/>
    <x v="11"/>
    <x v="11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11-01T00:00:00"/>
    <x v="11"/>
    <x v="11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11-01T00:00:00"/>
    <x v="11"/>
    <x v="11"/>
    <s v="Regulated Electric (122)"/>
    <s v="Cheyenne Light Fuel &amp; Power Co"/>
    <x v="2"/>
    <s v="311"/>
  </r>
  <r>
    <n v="5"/>
    <n v="122"/>
    <x v="24"/>
    <x v="0"/>
    <n v="1"/>
    <n v="95304610.260000005"/>
    <n v="0"/>
    <n v="0"/>
    <n v="0"/>
    <n v="0"/>
    <n v="0"/>
    <n v="95304610.260000005"/>
    <s v="Wyoming"/>
    <d v="2020-11-01T00:00:00"/>
    <x v="11"/>
    <x v="11"/>
    <s v="Regulated Electric (122)"/>
    <s v="Cheyenne Light Fuel &amp; Power Co"/>
    <x v="2"/>
    <s v="312"/>
  </r>
  <r>
    <n v="5"/>
    <n v="122"/>
    <x v="25"/>
    <x v="0"/>
    <n v="1"/>
    <n v="73517359.700000003"/>
    <n v="0"/>
    <n v="0"/>
    <n v="0"/>
    <n v="0"/>
    <n v="0"/>
    <n v="73517359.700000003"/>
    <s v="Wyoming"/>
    <d v="2020-11-01T00:00:00"/>
    <x v="11"/>
    <x v="11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11-01T00:00:00"/>
    <x v="11"/>
    <x v="11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11-01T00:00:00"/>
    <x v="11"/>
    <x v="11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11-01T00:00:00"/>
    <x v="11"/>
    <x v="11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11-01T00:00:00"/>
    <x v="11"/>
    <x v="11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11-01T00:00:00"/>
    <x v="11"/>
    <x v="11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11-01T00:00:00"/>
    <x v="11"/>
    <x v="11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11-01T00:00:00"/>
    <x v="11"/>
    <x v="11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11-01T00:00:00"/>
    <x v="11"/>
    <x v="11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11-01T00:00:00"/>
    <x v="11"/>
    <x v="11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11-01T00:00:00"/>
    <x v="11"/>
    <x v="11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11-01T00:00:00"/>
    <x v="11"/>
    <x v="11"/>
    <s v="Regulated Electric (122)"/>
    <s v="Cheyenne Light Fuel &amp; Power Co"/>
    <x v="3"/>
    <s v="350"/>
  </r>
  <r>
    <n v="5"/>
    <n v="122"/>
    <x v="38"/>
    <x v="0"/>
    <n v="1"/>
    <n v="1510789.62"/>
    <n v="0"/>
    <n v="-7526.63"/>
    <n v="0"/>
    <n v="0"/>
    <n v="0"/>
    <n v="1503262.99"/>
    <s v="Wyoming"/>
    <d v="2020-11-01T00:00:00"/>
    <x v="11"/>
    <x v="11"/>
    <s v="Regulated Electric (122)"/>
    <s v="Cheyenne Light Fuel &amp; Power Co"/>
    <x v="3"/>
    <s v="352"/>
  </r>
  <r>
    <n v="5"/>
    <n v="122"/>
    <x v="39"/>
    <x v="0"/>
    <n v="1"/>
    <n v="788041.85"/>
    <n v="0"/>
    <n v="0"/>
    <n v="781.80000000000007"/>
    <n v="0"/>
    <n v="0"/>
    <n v="788823.65"/>
    <s v="Wyoming"/>
    <d v="2020-11-01T00:00:00"/>
    <x v="11"/>
    <x v="11"/>
    <s v="Regulated Electric (122)"/>
    <s v="Cheyenne Light Fuel &amp; Power Co"/>
    <x v="3"/>
    <s v="352"/>
  </r>
  <r>
    <n v="5"/>
    <n v="122"/>
    <x v="40"/>
    <x v="0"/>
    <n v="1"/>
    <n v="28382655.460000001"/>
    <n v="358323.89"/>
    <n v="-51485.98"/>
    <n v="0"/>
    <n v="-781.80000000000007"/>
    <n v="0"/>
    <n v="28688711.57"/>
    <s v="Wyoming"/>
    <d v="2020-11-01T00:00:00"/>
    <x v="11"/>
    <x v="11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11-01T00:00:00"/>
    <x v="11"/>
    <x v="11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11-01T00:00:00"/>
    <x v="11"/>
    <x v="11"/>
    <s v="Regulated Electric (122)"/>
    <s v="Cheyenne Light Fuel &amp; Power Co"/>
    <x v="3"/>
    <s v="354"/>
  </r>
  <r>
    <n v="5"/>
    <n v="122"/>
    <x v="42"/>
    <x v="0"/>
    <n v="1"/>
    <n v="9154669.8900000006"/>
    <n v="0"/>
    <n v="0"/>
    <n v="0"/>
    <n v="0"/>
    <n v="0"/>
    <n v="9154669.8900000006"/>
    <s v="Wyoming"/>
    <d v="2020-11-01T00:00:00"/>
    <x v="11"/>
    <x v="11"/>
    <s v="Regulated Electric (122)"/>
    <s v="Cheyenne Light Fuel &amp; Power Co"/>
    <x v="3"/>
    <s v="355"/>
  </r>
  <r>
    <n v="5"/>
    <n v="122"/>
    <x v="43"/>
    <x v="0"/>
    <n v="1"/>
    <n v="5321438.2699999996"/>
    <n v="0"/>
    <n v="0"/>
    <n v="0"/>
    <n v="0"/>
    <n v="0"/>
    <n v="5321438.2699999996"/>
    <s v="Wyoming"/>
    <d v="2020-11-01T00:00:00"/>
    <x v="11"/>
    <x v="11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11-01T00:00:00"/>
    <x v="11"/>
    <x v="11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11-01T00:00:00"/>
    <x v="11"/>
    <x v="11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11-01T00:00:00"/>
    <x v="11"/>
    <x v="11"/>
    <s v="Regulated Electric (122)"/>
    <s v="Cheyenne Light Fuel &amp; Power Co"/>
    <x v="4"/>
    <s v="360"/>
  </r>
  <r>
    <n v="5"/>
    <n v="122"/>
    <x v="48"/>
    <x v="0"/>
    <n v="1"/>
    <n v="708982.83"/>
    <n v="0"/>
    <n v="-3758.09"/>
    <n v="0"/>
    <n v="0"/>
    <n v="0"/>
    <n v="705224.74"/>
    <s v="Wyoming"/>
    <d v="2020-11-01T00:00:00"/>
    <x v="11"/>
    <x v="11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11-01T00:00:00"/>
    <x v="11"/>
    <x v="11"/>
    <s v="Regulated Electric (122)"/>
    <s v="Cheyenne Light Fuel &amp; Power Co"/>
    <x v="4"/>
    <s v="361"/>
  </r>
  <r>
    <n v="5"/>
    <n v="122"/>
    <x v="50"/>
    <x v="0"/>
    <n v="1"/>
    <n v="31489947.760000002"/>
    <n v="166557.22"/>
    <n v="-102930.46"/>
    <n v="0"/>
    <n v="0"/>
    <n v="0"/>
    <n v="31553574.52"/>
    <s v="Wyoming"/>
    <d v="2020-11-01T00:00:00"/>
    <x v="11"/>
    <x v="11"/>
    <s v="Regulated Electric (122)"/>
    <s v="Cheyenne Light Fuel &amp; Power Co"/>
    <x v="4"/>
    <s v="362"/>
  </r>
  <r>
    <n v="5"/>
    <n v="122"/>
    <x v="51"/>
    <x v="0"/>
    <n v="1"/>
    <n v="27677580.120000001"/>
    <n v="125195.5"/>
    <n v="-5125.76"/>
    <n v="0"/>
    <n v="0"/>
    <n v="0"/>
    <n v="27797649.859999999"/>
    <s v="Wyoming"/>
    <d v="2020-11-01T00:00:00"/>
    <x v="11"/>
    <x v="11"/>
    <s v="Regulated Electric (122)"/>
    <s v="Cheyenne Light Fuel &amp; Power Co"/>
    <x v="4"/>
    <s v="364"/>
  </r>
  <r>
    <n v="5"/>
    <n v="122"/>
    <x v="52"/>
    <x v="0"/>
    <n v="1"/>
    <n v="23858381.98"/>
    <n v="74688.990000000005"/>
    <n v="-2821.83"/>
    <n v="0"/>
    <n v="0"/>
    <n v="0"/>
    <n v="23930249.140000001"/>
    <s v="Wyoming"/>
    <d v="2020-11-01T00:00:00"/>
    <x v="11"/>
    <x v="11"/>
    <s v="Regulated Electric (122)"/>
    <s v="Cheyenne Light Fuel &amp; Power Co"/>
    <x v="4"/>
    <s v="365"/>
  </r>
  <r>
    <n v="5"/>
    <n v="122"/>
    <x v="53"/>
    <x v="0"/>
    <n v="1"/>
    <n v="10314698.32"/>
    <n v="284431.71000000002"/>
    <n v="-41560.75"/>
    <n v="0"/>
    <n v="0"/>
    <n v="0"/>
    <n v="10557569.279999999"/>
    <s v="Wyoming"/>
    <d v="2020-11-01T00:00:00"/>
    <x v="11"/>
    <x v="11"/>
    <s v="Regulated Electric (122)"/>
    <s v="Cheyenne Light Fuel &amp; Power Co"/>
    <x v="4"/>
    <s v="366"/>
  </r>
  <r>
    <n v="5"/>
    <n v="122"/>
    <x v="54"/>
    <x v="0"/>
    <n v="1"/>
    <n v="45399815.159999996"/>
    <n v="884776.38"/>
    <n v="-252906.36000000002"/>
    <n v="0"/>
    <n v="0"/>
    <n v="0"/>
    <n v="46031685.18"/>
    <s v="Wyoming"/>
    <d v="2020-11-01T00:00:00"/>
    <x v="11"/>
    <x v="11"/>
    <s v="Regulated Electric (122)"/>
    <s v="Cheyenne Light Fuel &amp; Power Co"/>
    <x v="4"/>
    <s v="367"/>
  </r>
  <r>
    <n v="5"/>
    <n v="122"/>
    <x v="55"/>
    <x v="0"/>
    <n v="1"/>
    <n v="3667338.14"/>
    <n v="23226.12"/>
    <n v="-5450.26"/>
    <n v="0"/>
    <n v="0"/>
    <n v="0"/>
    <n v="3685114"/>
    <s v="Wyoming"/>
    <d v="2020-11-01T00:00:00"/>
    <x v="11"/>
    <x v="11"/>
    <s v="Regulated Electric (122)"/>
    <s v="Cheyenne Light Fuel &amp; Power Co"/>
    <x v="4"/>
    <s v="368"/>
  </r>
  <r>
    <n v="5"/>
    <n v="122"/>
    <x v="56"/>
    <x v="0"/>
    <n v="1"/>
    <n v="7261707.5800000001"/>
    <n v="22562.86"/>
    <n v="-14774.98"/>
    <n v="0"/>
    <n v="0"/>
    <n v="0"/>
    <n v="7269495.46"/>
    <s v="Wyoming"/>
    <d v="2020-11-01T00:00:00"/>
    <x v="11"/>
    <x v="11"/>
    <s v="Regulated Electric (122)"/>
    <s v="Cheyenne Light Fuel &amp; Power Co"/>
    <x v="4"/>
    <s v="368"/>
  </r>
  <r>
    <n v="5"/>
    <n v="122"/>
    <x v="57"/>
    <x v="0"/>
    <n v="1"/>
    <n v="17309674.550000001"/>
    <n v="687460.8"/>
    <n v="-197213.79"/>
    <n v="0"/>
    <n v="0"/>
    <n v="0"/>
    <n v="17799921.559999999"/>
    <s v="Wyoming"/>
    <d v="2020-11-01T00:00:00"/>
    <x v="11"/>
    <x v="11"/>
    <s v="Regulated Electric (122)"/>
    <s v="Cheyenne Light Fuel &amp; Power Co"/>
    <x v="4"/>
    <s v="368"/>
  </r>
  <r>
    <n v="5"/>
    <n v="122"/>
    <x v="58"/>
    <x v="0"/>
    <n v="1"/>
    <n v="4243368.7699999996"/>
    <n v="0"/>
    <n v="0"/>
    <n v="0"/>
    <n v="0"/>
    <n v="0"/>
    <n v="4243368.7699999996"/>
    <s v="Wyoming"/>
    <d v="2020-11-01T00:00:00"/>
    <x v="11"/>
    <x v="11"/>
    <s v="Regulated Electric (122)"/>
    <s v="Cheyenne Light Fuel &amp; Power Co"/>
    <x v="4"/>
    <s v="369"/>
  </r>
  <r>
    <n v="5"/>
    <n v="122"/>
    <x v="59"/>
    <x v="0"/>
    <n v="1"/>
    <n v="16165244.949999999"/>
    <n v="45999.020000000004"/>
    <n v="0"/>
    <n v="0"/>
    <n v="0"/>
    <n v="0"/>
    <n v="16211243.970000001"/>
    <s v="Wyoming"/>
    <d v="2020-11-01T00:00:00"/>
    <x v="11"/>
    <x v="11"/>
    <s v="Regulated Electric (122)"/>
    <s v="Cheyenne Light Fuel &amp; Power Co"/>
    <x v="4"/>
    <s v="369"/>
  </r>
  <r>
    <n v="5"/>
    <n v="122"/>
    <x v="60"/>
    <x v="0"/>
    <n v="1"/>
    <n v="843748.29"/>
    <n v="0"/>
    <n v="0"/>
    <n v="0"/>
    <n v="0"/>
    <n v="0"/>
    <n v="843748.29"/>
    <s v="Wyoming"/>
    <d v="2020-11-01T00:00:00"/>
    <x v="11"/>
    <x v="11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70"/>
  </r>
  <r>
    <n v="5"/>
    <n v="122"/>
    <x v="62"/>
    <x v="0"/>
    <n v="1"/>
    <n v="6191274.2199999997"/>
    <n v="0"/>
    <n v="-11097.49"/>
    <n v="1167599.05"/>
    <n v="0"/>
    <n v="0"/>
    <n v="7347775.7800000003"/>
    <s v="Wyoming"/>
    <d v="2020-11-01T00:00:00"/>
    <x v="11"/>
    <x v="11"/>
    <s v="Regulated Electric (122)"/>
    <s v="Cheyenne Light Fuel &amp; Power Co"/>
    <x v="4"/>
    <s v="370"/>
  </r>
  <r>
    <n v="5"/>
    <n v="122"/>
    <x v="63"/>
    <x v="0"/>
    <n v="1"/>
    <n v="1873230.52"/>
    <n v="0"/>
    <n v="0"/>
    <n v="0"/>
    <n v="0"/>
    <n v="0"/>
    <n v="1873230.52"/>
    <s v="Wyoming"/>
    <d v="2020-11-01T00:00:00"/>
    <x v="11"/>
    <x v="11"/>
    <s v="Regulated Electric (122)"/>
    <s v="Cheyenne Light Fuel &amp; Power Co"/>
    <x v="4"/>
    <s v="371"/>
  </r>
  <r>
    <n v="5"/>
    <n v="122"/>
    <x v="64"/>
    <x v="0"/>
    <n v="1"/>
    <n v="7308252.6100000003"/>
    <n v="0"/>
    <n v="-850.58"/>
    <n v="0"/>
    <n v="0"/>
    <n v="0"/>
    <n v="7307402.0300000003"/>
    <s v="Wyoming"/>
    <d v="2020-11-01T00:00:00"/>
    <x v="11"/>
    <x v="11"/>
    <s v="Regulated Electric (122)"/>
    <s v="Cheyenne Light Fuel &amp; Power Co"/>
    <x v="4"/>
    <s v="373"/>
  </r>
  <r>
    <n v="5"/>
    <n v="122"/>
    <x v="138"/>
    <x v="0"/>
    <n v="1"/>
    <n v="0"/>
    <n v="113520.19"/>
    <n v="0"/>
    <n v="0"/>
    <n v="0"/>
    <n v="0"/>
    <n v="113520.19"/>
    <s v="Wyoming"/>
    <d v="2020-11-01T00:00:00"/>
    <x v="11"/>
    <x v="11"/>
    <s v="Regulated Electric (122)"/>
    <s v="Cheyenne Light Fuel &amp; Power Co"/>
    <x v="0"/>
    <s v="389"/>
  </r>
  <r>
    <n v="5"/>
    <n v="122"/>
    <x v="137"/>
    <x v="0"/>
    <n v="1"/>
    <n v="0"/>
    <n v="519858.49"/>
    <n v="0"/>
    <n v="0"/>
    <n v="0"/>
    <n v="0"/>
    <n v="519858.49"/>
    <s v="Wyoming"/>
    <d v="2020-11-01T00:00:00"/>
    <x v="11"/>
    <x v="11"/>
    <s v="Regulated Electric (122)"/>
    <s v="Cheyenne Light Fuel &amp; Power Co"/>
    <x v="0"/>
    <s v="390"/>
  </r>
  <r>
    <n v="5"/>
    <n v="122"/>
    <x v="139"/>
    <x v="0"/>
    <n v="1"/>
    <n v="0"/>
    <n v="634610.96"/>
    <n v="0"/>
    <n v="0"/>
    <n v="0"/>
    <n v="0"/>
    <n v="634610.96"/>
    <s v="Wyoming"/>
    <d v="2020-11-01T00:00:00"/>
    <x v="11"/>
    <x v="11"/>
    <s v="Regulated Electric (122)"/>
    <s v="Cheyenne Light Fuel &amp; Power Co"/>
    <x v="0"/>
    <s v="390"/>
  </r>
  <r>
    <n v="5"/>
    <n v="122"/>
    <x v="65"/>
    <x v="0"/>
    <n v="1"/>
    <n v="129857.87000000001"/>
    <n v="0"/>
    <n v="0"/>
    <n v="0"/>
    <n v="0"/>
    <n v="0"/>
    <n v="129857.87000000001"/>
    <s v="Wyoming"/>
    <d v="2020-11-01T00:00:00"/>
    <x v="11"/>
    <x v="11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11-01T00:00:00"/>
    <x v="11"/>
    <x v="11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11-01T00:00:00"/>
    <x v="11"/>
    <x v="11"/>
    <s v="Regulated Electric (122)"/>
    <s v="Cheyenne Light Fuel &amp; Power Co"/>
    <x v="0"/>
    <s v="391"/>
  </r>
  <r>
    <n v="5"/>
    <n v="122"/>
    <x v="66"/>
    <x v="0"/>
    <n v="1"/>
    <n v="80734.180000000008"/>
    <n v="0"/>
    <n v="0"/>
    <n v="0"/>
    <n v="0"/>
    <n v="0"/>
    <n v="80734.180000000008"/>
    <s v="Wyoming"/>
    <d v="2020-11-01T00:00:00"/>
    <x v="11"/>
    <x v="11"/>
    <s v="Regulated Electric (122)"/>
    <s v="Cheyenne Light Fuel &amp; Power Co"/>
    <x v="0"/>
    <s v="392"/>
  </r>
  <r>
    <n v="5"/>
    <n v="122"/>
    <x v="67"/>
    <x v="0"/>
    <n v="1"/>
    <n v="87599.85"/>
    <n v="0"/>
    <n v="0"/>
    <n v="0"/>
    <n v="0"/>
    <n v="0"/>
    <n v="87599.85"/>
    <s v="Wyoming"/>
    <d v="2020-11-01T00:00:00"/>
    <x v="11"/>
    <x v="11"/>
    <s v="Regulated Electric (122)"/>
    <s v="Cheyenne Light Fuel &amp; Power Co"/>
    <x v="0"/>
    <s v="392"/>
  </r>
  <r>
    <n v="5"/>
    <n v="122"/>
    <x v="68"/>
    <x v="0"/>
    <n v="1"/>
    <n v="1261183.6599999999"/>
    <n v="0"/>
    <n v="0"/>
    <n v="0"/>
    <n v="0"/>
    <n v="0"/>
    <n v="1261183.6599999999"/>
    <s v="Wyoming"/>
    <d v="2020-11-01T00:00:00"/>
    <x v="11"/>
    <x v="11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11-01T00:00:00"/>
    <x v="11"/>
    <x v="11"/>
    <s v="Regulated Electric (122)"/>
    <s v="Cheyenne Light Fuel &amp; Power Co"/>
    <x v="0"/>
    <s v="392"/>
  </r>
  <r>
    <n v="5"/>
    <n v="122"/>
    <x v="70"/>
    <x v="0"/>
    <n v="1"/>
    <n v="3333803.87"/>
    <n v="0"/>
    <n v="0"/>
    <n v="0"/>
    <n v="0"/>
    <n v="0"/>
    <n v="3333803.87"/>
    <s v="Wyoming"/>
    <d v="2020-11-01T00:00:00"/>
    <x v="11"/>
    <x v="11"/>
    <s v="Regulated Electric (122)"/>
    <s v="Cheyenne Light Fuel &amp; Power Co"/>
    <x v="0"/>
    <s v="392"/>
  </r>
  <r>
    <n v="5"/>
    <n v="122"/>
    <x v="71"/>
    <x v="0"/>
    <n v="1"/>
    <n v="132547.26"/>
    <n v="0"/>
    <n v="0"/>
    <n v="0"/>
    <n v="0"/>
    <n v="0"/>
    <n v="132547.26"/>
    <s v="Wyoming"/>
    <d v="2020-11-01T00:00:00"/>
    <x v="11"/>
    <x v="11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11-01T00:00:00"/>
    <x v="11"/>
    <x v="11"/>
    <s v="Regulated Electric (122)"/>
    <s v="Cheyenne Light Fuel &amp; Power Co"/>
    <x v="0"/>
    <s v="393"/>
  </r>
  <r>
    <n v="5"/>
    <n v="122"/>
    <x v="73"/>
    <x v="0"/>
    <n v="1"/>
    <n v="820528.53"/>
    <n v="0"/>
    <n v="0"/>
    <n v="0"/>
    <n v="0"/>
    <n v="0"/>
    <n v="820528.53"/>
    <s v="Wyoming"/>
    <d v="2020-11-01T00:00:00"/>
    <x v="11"/>
    <x v="11"/>
    <s v="Regulated Electric (122)"/>
    <s v="Cheyenne Light Fuel &amp; Power Co"/>
    <x v="0"/>
    <s v="394"/>
  </r>
  <r>
    <n v="5"/>
    <n v="122"/>
    <x v="74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4"/>
  </r>
  <r>
    <n v="5"/>
    <n v="122"/>
    <x v="75"/>
    <x v="0"/>
    <n v="1"/>
    <n v="244731.87"/>
    <n v="0"/>
    <n v="0"/>
    <n v="0"/>
    <n v="0"/>
    <n v="0"/>
    <n v="244731.87"/>
    <s v="Wyoming"/>
    <d v="2020-11-01T00:00:00"/>
    <x v="11"/>
    <x v="11"/>
    <s v="Regulated Electric (122)"/>
    <s v="Cheyenne Light Fuel &amp; Power Co"/>
    <x v="0"/>
    <s v="395"/>
  </r>
  <r>
    <n v="5"/>
    <n v="122"/>
    <x v="76"/>
    <x v="0"/>
    <n v="1"/>
    <n v="420248.61"/>
    <n v="0"/>
    <n v="0"/>
    <n v="0"/>
    <n v="0"/>
    <n v="0"/>
    <n v="420248.61"/>
    <s v="Wyoming"/>
    <d v="2020-11-01T00:00:00"/>
    <x v="11"/>
    <x v="11"/>
    <s v="Regulated Electric (122)"/>
    <s v="Cheyenne Light Fuel &amp; Power Co"/>
    <x v="0"/>
    <s v="396"/>
  </r>
  <r>
    <n v="5"/>
    <n v="122"/>
    <x v="77"/>
    <x v="0"/>
    <n v="1"/>
    <n v="458369.77"/>
    <n v="0"/>
    <n v="0"/>
    <n v="0"/>
    <n v="0"/>
    <n v="0"/>
    <n v="458369.77"/>
    <s v="Wyoming"/>
    <d v="2020-11-01T00:00:00"/>
    <x v="11"/>
    <x v="11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11-01T00:00:00"/>
    <x v="11"/>
    <x v="11"/>
    <s v="Regulated Electric (122)"/>
    <s v="Cheyenne Light Fuel &amp; Power Co"/>
    <x v="0"/>
    <s v="397"/>
  </r>
  <r>
    <n v="5"/>
    <n v="122"/>
    <x v="79"/>
    <x v="0"/>
    <n v="1"/>
    <n v="741020.53"/>
    <n v="0"/>
    <n v="0"/>
    <n v="0"/>
    <n v="0"/>
    <n v="0"/>
    <n v="741020.53"/>
    <s v="Wyoming"/>
    <d v="2020-11-01T00:00:00"/>
    <x v="11"/>
    <x v="11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02"/>
  </r>
  <r>
    <n v="5"/>
    <n v="999"/>
    <x v="5"/>
    <x v="1"/>
    <n v="1"/>
    <n v="76149.22"/>
    <n v="-76149.22"/>
    <n v="0"/>
    <n v="0"/>
    <n v="0"/>
    <n v="0"/>
    <n v="0"/>
    <s v="Wyoming"/>
    <d v="2020-11-01T00:00:00"/>
    <x v="11"/>
    <x v="11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0"/>
  </r>
  <r>
    <n v="5"/>
    <n v="999"/>
    <x v="7"/>
    <x v="1"/>
    <n v="1"/>
    <n v="217068.12"/>
    <n v="-217068.12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8"/>
    <x v="1"/>
    <n v="1"/>
    <n v="93475.06"/>
    <n v="-93475.06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11"/>
    <x v="1"/>
    <n v="1"/>
    <n v="90804.790000000008"/>
    <n v="-90804.790000000008"/>
    <n v="0"/>
    <n v="0"/>
    <n v="0"/>
    <n v="0"/>
    <n v="0"/>
    <s v="Wyoming"/>
    <d v="2020-11-01T00:00:00"/>
    <x v="11"/>
    <x v="11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2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3"/>
  </r>
  <r>
    <n v="5"/>
    <n v="999"/>
    <x v="16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11-01T00:00:00"/>
    <x v="11"/>
    <x v="11"/>
    <s v="NonSpecific Product (999)"/>
    <s v="Cheyenne Light Fuel &amp; Power Co"/>
    <x v="1"/>
    <s v="398"/>
  </r>
  <r>
    <n v="5"/>
    <n v="122"/>
    <x v="23"/>
    <x v="1"/>
    <n v="1"/>
    <n v="303683.81"/>
    <n v="1342.04"/>
    <n v="0"/>
    <n v="0"/>
    <n v="0"/>
    <n v="0"/>
    <n v="305025.85000000003"/>
    <s v="Wyoming"/>
    <d v="2020-11-01T00:00:00"/>
    <x v="11"/>
    <x v="11"/>
    <s v="Regulated Electric (122)"/>
    <s v="Cheyenne Light Fuel &amp; Power Co"/>
    <x v="2"/>
    <s v="311"/>
  </r>
  <r>
    <n v="5"/>
    <n v="122"/>
    <x v="24"/>
    <x v="1"/>
    <n v="1"/>
    <n v="1696680.67"/>
    <n v="1075138.6599999999"/>
    <n v="0"/>
    <n v="0"/>
    <n v="0"/>
    <n v="0"/>
    <n v="2771819.33"/>
    <s v="Wyoming"/>
    <d v="2020-11-01T00:00:00"/>
    <x v="11"/>
    <x v="11"/>
    <s v="Regulated Electric (122)"/>
    <s v="Cheyenne Light Fuel &amp; Power Co"/>
    <x v="2"/>
    <s v="312"/>
  </r>
  <r>
    <n v="5"/>
    <n v="122"/>
    <x v="25"/>
    <x v="1"/>
    <n v="1"/>
    <n v="394285.88"/>
    <n v="0"/>
    <n v="0"/>
    <n v="0"/>
    <n v="0"/>
    <n v="0"/>
    <n v="394285.88"/>
    <s v="Wyoming"/>
    <d v="2020-11-01T00:00:00"/>
    <x v="11"/>
    <x v="11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2"/>
    <s v="340"/>
  </r>
  <r>
    <n v="5"/>
    <n v="122"/>
    <x v="29"/>
    <x v="1"/>
    <n v="1"/>
    <n v="307803.56"/>
    <n v="-819.21"/>
    <n v="0"/>
    <n v="0"/>
    <n v="0"/>
    <n v="0"/>
    <n v="306984.35000000003"/>
    <s v="Wyoming"/>
    <d v="2020-11-01T00:00:00"/>
    <x v="11"/>
    <x v="11"/>
    <s v="Regulated Electric (122)"/>
    <s v="Cheyenne Light Fuel &amp; Power Co"/>
    <x v="2"/>
    <s v="341"/>
  </r>
  <r>
    <n v="5"/>
    <n v="122"/>
    <x v="30"/>
    <x v="1"/>
    <n v="1"/>
    <n v="0"/>
    <n v="66496.509999999995"/>
    <n v="0"/>
    <n v="0"/>
    <n v="0"/>
    <n v="0"/>
    <n v="66496.509999999995"/>
    <s v="Wyoming"/>
    <d v="2020-11-01T00:00:00"/>
    <x v="11"/>
    <x v="11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11-01T00:00:00"/>
    <x v="11"/>
    <x v="11"/>
    <s v="Regulated Electric (122)"/>
    <s v="Cheyenne Light Fuel &amp; Power Co"/>
    <x v="2"/>
    <s v="342"/>
  </r>
  <r>
    <n v="5"/>
    <n v="122"/>
    <x v="32"/>
    <x v="1"/>
    <n v="1"/>
    <n v="3253663.44"/>
    <n v="30879683.5"/>
    <n v="0"/>
    <n v="0"/>
    <n v="0"/>
    <n v="0"/>
    <n v="34133346.939999998"/>
    <s v="Wyoming"/>
    <d v="2020-11-01T00:00:00"/>
    <x v="11"/>
    <x v="11"/>
    <s v="Regulated Electric (122)"/>
    <s v="Cheyenne Light Fuel &amp; Power Co"/>
    <x v="2"/>
    <s v="344"/>
  </r>
  <r>
    <n v="5"/>
    <n v="122"/>
    <x v="33"/>
    <x v="1"/>
    <n v="1"/>
    <n v="440392.2"/>
    <n v="-1385.16"/>
    <n v="0"/>
    <n v="0"/>
    <n v="0"/>
    <n v="0"/>
    <n v="439007.04000000004"/>
    <s v="Wyoming"/>
    <d v="2020-11-01T00:00:00"/>
    <x v="11"/>
    <x v="11"/>
    <s v="Regulated Electric (122)"/>
    <s v="Cheyenne Light Fuel &amp; Power Co"/>
    <x v="2"/>
    <s v="345"/>
  </r>
  <r>
    <n v="5"/>
    <n v="122"/>
    <x v="34"/>
    <x v="1"/>
    <n v="1"/>
    <n v="53853.1"/>
    <n v="-558.54"/>
    <n v="0"/>
    <n v="0"/>
    <n v="0"/>
    <n v="0"/>
    <n v="53294.559999999998"/>
    <s v="Wyoming"/>
    <d v="2020-11-01T00:00:00"/>
    <x v="11"/>
    <x v="11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0"/>
  </r>
  <r>
    <n v="5"/>
    <n v="122"/>
    <x v="38"/>
    <x v="1"/>
    <n v="1"/>
    <n v="7519527.5599999996"/>
    <n v="30458.080000000002"/>
    <n v="0"/>
    <n v="0"/>
    <n v="0"/>
    <n v="0"/>
    <n v="7549985.6399999997"/>
    <s v="Wyoming"/>
    <d v="2020-11-01T00:00:00"/>
    <x v="11"/>
    <x v="11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2"/>
  </r>
  <r>
    <n v="5"/>
    <n v="122"/>
    <x v="40"/>
    <x v="1"/>
    <n v="1"/>
    <n v="1909994.81"/>
    <n v="-336142.39"/>
    <n v="0"/>
    <n v="0"/>
    <n v="0"/>
    <n v="0"/>
    <n v="1573852.42"/>
    <s v="Wyoming"/>
    <d v="2020-11-01T00:00:00"/>
    <x v="11"/>
    <x v="11"/>
    <s v="Regulated Electric (122)"/>
    <s v="Cheyenne Light Fuel &amp; Power Co"/>
    <x v="3"/>
    <s v="353"/>
  </r>
  <r>
    <n v="5"/>
    <n v="122"/>
    <x v="141"/>
    <x v="1"/>
    <n v="1"/>
    <n v="2176514.96"/>
    <n v="0"/>
    <n v="0"/>
    <n v="0"/>
    <n v="0"/>
    <n v="0"/>
    <n v="2176514.96"/>
    <s v="Wyoming"/>
    <d v="2020-11-01T00:00:00"/>
    <x v="11"/>
    <x v="11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3"/>
  </r>
  <r>
    <n v="5"/>
    <n v="122"/>
    <x v="42"/>
    <x v="1"/>
    <n v="1"/>
    <n v="6549.67"/>
    <n v="1647.64"/>
    <n v="0"/>
    <n v="0"/>
    <n v="0"/>
    <n v="0"/>
    <n v="8197.31"/>
    <s v="Wyoming"/>
    <d v="2020-11-01T00:00:00"/>
    <x v="11"/>
    <x v="11"/>
    <s v="Regulated Electric (122)"/>
    <s v="Cheyenne Light Fuel &amp; Power Co"/>
    <x v="3"/>
    <s v="355"/>
  </r>
  <r>
    <n v="5"/>
    <n v="122"/>
    <x v="43"/>
    <x v="1"/>
    <n v="1"/>
    <n v="6549.68"/>
    <n v="1647.66"/>
    <n v="0"/>
    <n v="0"/>
    <n v="0"/>
    <n v="0"/>
    <n v="8197.34"/>
    <s v="Wyoming"/>
    <d v="2020-11-01T00:00:00"/>
    <x v="11"/>
    <x v="11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0"/>
  </r>
  <r>
    <n v="5"/>
    <n v="122"/>
    <x v="48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61"/>
  </r>
  <r>
    <n v="5"/>
    <n v="122"/>
    <x v="50"/>
    <x v="1"/>
    <n v="1"/>
    <n v="1207623.46"/>
    <n v="-96696.31"/>
    <n v="0"/>
    <n v="0"/>
    <n v="0"/>
    <n v="0"/>
    <n v="1110927.1499999999"/>
    <s v="Wyoming"/>
    <d v="2020-11-01T00:00:00"/>
    <x v="11"/>
    <x v="11"/>
    <s v="Regulated Electric (122)"/>
    <s v="Cheyenne Light Fuel &amp; Power Co"/>
    <x v="4"/>
    <s v="362"/>
  </r>
  <r>
    <n v="5"/>
    <n v="122"/>
    <x v="51"/>
    <x v="1"/>
    <n v="1"/>
    <n v="6064364.8600000003"/>
    <n v="374323.44"/>
    <n v="0"/>
    <n v="0"/>
    <n v="0"/>
    <n v="0"/>
    <n v="6438688.2999999998"/>
    <s v="Wyoming"/>
    <d v="2020-11-01T00:00:00"/>
    <x v="11"/>
    <x v="11"/>
    <s v="Regulated Electric (122)"/>
    <s v="Cheyenne Light Fuel &amp; Power Co"/>
    <x v="4"/>
    <s v="364"/>
  </r>
  <r>
    <n v="5"/>
    <n v="122"/>
    <x v="52"/>
    <x v="1"/>
    <n v="1"/>
    <n v="512798.99"/>
    <n v="-101525.73"/>
    <n v="0"/>
    <n v="0"/>
    <n v="0"/>
    <n v="0"/>
    <n v="411273.26"/>
    <s v="Wyoming"/>
    <d v="2020-11-01T00:00:00"/>
    <x v="11"/>
    <x v="11"/>
    <s v="Regulated Electric (122)"/>
    <s v="Cheyenne Light Fuel &amp; Power Co"/>
    <x v="4"/>
    <s v="365"/>
  </r>
  <r>
    <n v="5"/>
    <n v="122"/>
    <x v="53"/>
    <x v="1"/>
    <n v="1"/>
    <n v="991590.18"/>
    <n v="-305963.75"/>
    <n v="0"/>
    <n v="0"/>
    <n v="0"/>
    <n v="0"/>
    <n v="685626.43"/>
    <s v="Wyoming"/>
    <d v="2020-11-01T00:00:00"/>
    <x v="11"/>
    <x v="11"/>
    <s v="Regulated Electric (122)"/>
    <s v="Cheyenne Light Fuel &amp; Power Co"/>
    <x v="4"/>
    <s v="366"/>
  </r>
  <r>
    <n v="5"/>
    <n v="122"/>
    <x v="54"/>
    <x v="1"/>
    <n v="1"/>
    <n v="6616059.1799999997"/>
    <n v="-1580182.35"/>
    <n v="0"/>
    <n v="0"/>
    <n v="0"/>
    <n v="0"/>
    <n v="5035876.83"/>
    <s v="Wyoming"/>
    <d v="2020-11-01T00:00:00"/>
    <x v="11"/>
    <x v="11"/>
    <s v="Regulated Electric (122)"/>
    <s v="Cheyenne Light Fuel &amp; Power Co"/>
    <x v="4"/>
    <s v="367"/>
  </r>
  <r>
    <n v="5"/>
    <n v="122"/>
    <x v="55"/>
    <x v="1"/>
    <n v="1"/>
    <n v="664296.14"/>
    <n v="-61132.87"/>
    <n v="0"/>
    <n v="0"/>
    <n v="0"/>
    <n v="0"/>
    <n v="603163.27"/>
    <s v="Wyoming"/>
    <d v="2020-11-01T00:00:00"/>
    <x v="11"/>
    <x v="11"/>
    <s v="Regulated Electric (122)"/>
    <s v="Cheyenne Light Fuel &amp; Power Co"/>
    <x v="4"/>
    <s v="368"/>
  </r>
  <r>
    <n v="5"/>
    <n v="122"/>
    <x v="56"/>
    <x v="1"/>
    <n v="1"/>
    <n v="841495.07000000007"/>
    <n v="66088.34"/>
    <n v="0"/>
    <n v="0"/>
    <n v="0"/>
    <n v="0"/>
    <n v="907583.41"/>
    <s v="Wyoming"/>
    <d v="2020-11-01T00:00:00"/>
    <x v="11"/>
    <x v="11"/>
    <s v="Regulated Electric (122)"/>
    <s v="Cheyenne Light Fuel &amp; Power Co"/>
    <x v="4"/>
    <s v="368"/>
  </r>
  <r>
    <n v="5"/>
    <n v="122"/>
    <x v="57"/>
    <x v="1"/>
    <n v="1"/>
    <n v="698316.48"/>
    <n v="55971.73"/>
    <n v="0"/>
    <n v="0"/>
    <n v="0"/>
    <n v="0"/>
    <n v="754288.21"/>
    <s v="Wyoming"/>
    <d v="2020-11-01T00:00:00"/>
    <x v="11"/>
    <x v="11"/>
    <s v="Regulated Electric (122)"/>
    <s v="Cheyenne Light Fuel &amp; Power Co"/>
    <x v="4"/>
    <s v="368"/>
  </r>
  <r>
    <n v="5"/>
    <n v="122"/>
    <x v="58"/>
    <x v="1"/>
    <n v="1"/>
    <n v="93617.290000000008"/>
    <n v="-1746.23"/>
    <n v="0"/>
    <n v="0"/>
    <n v="0"/>
    <n v="0"/>
    <n v="91871.06"/>
    <s v="Wyoming"/>
    <d v="2020-11-01T00:00:00"/>
    <x v="11"/>
    <x v="11"/>
    <s v="Regulated Electric (122)"/>
    <s v="Cheyenne Light Fuel &amp; Power Co"/>
    <x v="4"/>
    <s v="369"/>
  </r>
  <r>
    <n v="5"/>
    <n v="122"/>
    <x v="59"/>
    <x v="1"/>
    <n v="1"/>
    <n v="686293.93"/>
    <n v="9430.5"/>
    <n v="0"/>
    <n v="0"/>
    <n v="0"/>
    <n v="0"/>
    <n v="695724.43"/>
    <s v="Wyoming"/>
    <d v="2020-11-01T00:00:00"/>
    <x v="11"/>
    <x v="11"/>
    <s v="Regulated Electric (122)"/>
    <s v="Cheyenne Light Fuel &amp; Power Co"/>
    <x v="4"/>
    <s v="369"/>
  </r>
  <r>
    <n v="5"/>
    <n v="122"/>
    <x v="60"/>
    <x v="1"/>
    <n v="1"/>
    <n v="8668.7000000000007"/>
    <n v="4909.28"/>
    <n v="0"/>
    <n v="0"/>
    <n v="0"/>
    <n v="0"/>
    <n v="13577.98"/>
    <s v="Wyoming"/>
    <d v="2020-11-01T00:00:00"/>
    <x v="11"/>
    <x v="11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4"/>
    <s v="370"/>
  </r>
  <r>
    <n v="5"/>
    <n v="122"/>
    <x v="62"/>
    <x v="1"/>
    <n v="1"/>
    <n v="8668.74"/>
    <n v="4909.3"/>
    <n v="0"/>
    <n v="0"/>
    <n v="0"/>
    <n v="0"/>
    <n v="13578.04"/>
    <s v="Wyoming"/>
    <d v="2020-11-01T00:00:00"/>
    <x v="11"/>
    <x v="11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11-01T00:00:00"/>
    <x v="11"/>
    <x v="11"/>
    <s v="Regulated Electric (122)"/>
    <s v="Cheyenne Light Fuel &amp; Power Co"/>
    <x v="4"/>
    <s v="371"/>
  </r>
  <r>
    <n v="5"/>
    <n v="122"/>
    <x v="64"/>
    <x v="1"/>
    <n v="1"/>
    <n v="617907.81000000006"/>
    <n v="144646.13"/>
    <n v="0"/>
    <n v="0"/>
    <n v="0"/>
    <n v="0"/>
    <n v="762553.94000000006"/>
    <s v="Wyoming"/>
    <d v="2020-11-01T00:00:00"/>
    <x v="11"/>
    <x v="11"/>
    <s v="Regulated Electric (122)"/>
    <s v="Cheyenne Light Fuel &amp; Power Co"/>
    <x v="4"/>
    <s v="373"/>
  </r>
  <r>
    <n v="5"/>
    <n v="122"/>
    <x v="138"/>
    <x v="1"/>
    <n v="1"/>
    <n v="312084.22000000003"/>
    <n v="-312084.22000000003"/>
    <n v="0"/>
    <n v="0"/>
    <n v="0"/>
    <n v="0"/>
    <n v="0"/>
    <s v="Wyoming"/>
    <d v="2020-11-01T00:00:00"/>
    <x v="11"/>
    <x v="11"/>
    <s v="Regulated Electric (122)"/>
    <s v="Cheyenne Light Fuel &amp; Power Co"/>
    <x v="0"/>
    <s v="389"/>
  </r>
  <r>
    <n v="5"/>
    <n v="122"/>
    <x v="137"/>
    <x v="1"/>
    <n v="1"/>
    <n v="214483.87"/>
    <n v="-214483.87"/>
    <n v="0"/>
    <n v="0"/>
    <n v="0"/>
    <n v="0"/>
    <n v="0"/>
    <s v="Wyoming"/>
    <d v="2020-11-01T00:00:00"/>
    <x v="11"/>
    <x v="11"/>
    <s v="Regulated Electric (122)"/>
    <s v="Cheyenne Light Fuel &amp; Power Co"/>
    <x v="0"/>
    <s v="390"/>
  </r>
  <r>
    <n v="5"/>
    <n v="122"/>
    <x v="139"/>
    <x v="1"/>
    <n v="1"/>
    <n v="749886.83"/>
    <n v="-749886.83"/>
    <n v="0"/>
    <n v="0"/>
    <n v="0"/>
    <n v="0"/>
    <n v="0"/>
    <s v="Wyoming"/>
    <d v="2020-11-01T00:00:00"/>
    <x v="11"/>
    <x v="11"/>
    <s v="Regulated Electric (122)"/>
    <s v="Cheyenne Light Fuel &amp; Power Co"/>
    <x v="0"/>
    <s v="390"/>
  </r>
  <r>
    <n v="5"/>
    <n v="122"/>
    <x v="65"/>
    <x v="1"/>
    <n v="1"/>
    <n v="15076.78"/>
    <n v="-368.72"/>
    <n v="0"/>
    <n v="0"/>
    <n v="0"/>
    <n v="0"/>
    <n v="14708.06"/>
    <s v="Wyoming"/>
    <d v="2020-11-01T00:00:00"/>
    <x v="11"/>
    <x v="11"/>
    <s v="Regulated Electric (122)"/>
    <s v="Cheyenne Light Fuel &amp; Power Co"/>
    <x v="0"/>
    <s v="391"/>
  </r>
  <r>
    <n v="5"/>
    <n v="122"/>
    <x v="0"/>
    <x v="1"/>
    <n v="1"/>
    <n v="51793.279999999999"/>
    <n v="99.210000000000008"/>
    <n v="0"/>
    <n v="0"/>
    <n v="0"/>
    <n v="0"/>
    <n v="51892.49"/>
    <s v="Wyoming"/>
    <d v="2020-11-01T00:00:00"/>
    <x v="11"/>
    <x v="11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1"/>
  </r>
  <r>
    <n v="5"/>
    <n v="122"/>
    <x v="6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6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68"/>
    <x v="1"/>
    <n v="1"/>
    <n v="54108.08"/>
    <n v="3086.77"/>
    <n v="0"/>
    <n v="0"/>
    <n v="0"/>
    <n v="0"/>
    <n v="57194.85"/>
    <s v="Wyoming"/>
    <d v="2020-11-01T00:00:00"/>
    <x v="11"/>
    <x v="11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71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2"/>
  </r>
  <r>
    <n v="5"/>
    <n v="122"/>
    <x v="73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4"/>
  </r>
  <r>
    <n v="5"/>
    <n v="122"/>
    <x v="75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11-01T00:00:00"/>
    <x v="11"/>
    <x v="11"/>
    <s v="Regulated Electric (122)"/>
    <s v="Cheyenne Light Fuel &amp; Power Co"/>
    <x v="0"/>
    <s v="396"/>
  </r>
  <r>
    <n v="5"/>
    <n v="122"/>
    <x v="78"/>
    <x v="1"/>
    <n v="1"/>
    <n v="266413.31"/>
    <n v="0"/>
    <n v="0"/>
    <n v="0"/>
    <n v="0"/>
    <n v="0"/>
    <n v="266413.31"/>
    <s v="Wyoming"/>
    <d v="2020-11-01T00:00:00"/>
    <x v="11"/>
    <x v="11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11-01T00:00:00"/>
    <x v="11"/>
    <x v="11"/>
    <s v="Regulated Gas (103)"/>
    <s v="Cheyenne Light Fuel &amp; Power Co"/>
    <x v="5"/>
    <s v="398"/>
  </r>
  <r>
    <n v="5"/>
    <n v="122"/>
    <x v="0"/>
    <x v="0"/>
    <n v="1"/>
    <n v="0"/>
    <n v="0"/>
    <n v="0"/>
    <n v="0"/>
    <n v="0"/>
    <n v="0"/>
    <n v="0"/>
    <s v="Nebraska"/>
    <d v="2020-12-01T00:00:00"/>
    <x v="12"/>
    <x v="12"/>
    <s v="Regulated Electric (122)"/>
    <s v="Cheyenne Light Fuel &amp; Power Co"/>
    <x v="0"/>
    <s v="391"/>
  </r>
  <r>
    <n v="5"/>
    <n v="122"/>
    <x v="1"/>
    <x v="0"/>
    <n v="1"/>
    <n v="4377.92"/>
    <n v="0"/>
    <n v="0"/>
    <n v="0"/>
    <n v="0"/>
    <n v="0"/>
    <n v="4377.92"/>
    <s v="Nebraska"/>
    <d v="2020-12-01T00:00:00"/>
    <x v="12"/>
    <x v="1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Nebraska"/>
    <d v="2020-12-01T00:00:00"/>
    <x v="12"/>
    <x v="12"/>
    <s v="Regulated Electric (122)"/>
    <s v="Cheyenne Light Fuel &amp; Power Co"/>
    <x v="0"/>
    <s v="391"/>
  </r>
  <r>
    <n v="5"/>
    <n v="999"/>
    <x v="2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01"/>
  </r>
  <r>
    <n v="5"/>
    <n v="999"/>
    <x v="3"/>
    <x v="0"/>
    <n v="1"/>
    <n v="13402"/>
    <n v="0"/>
    <n v="0"/>
    <n v="0"/>
    <n v="0"/>
    <n v="0"/>
    <n v="13402"/>
    <s v="Wyoming"/>
    <d v="2020-12-01T00:00:00"/>
    <x v="12"/>
    <x v="12"/>
    <s v="NonSpecific Product (999)"/>
    <s v="Cheyenne Light Fuel &amp; Power Co"/>
    <x v="1"/>
    <s v="389"/>
  </r>
  <r>
    <n v="5"/>
    <n v="999"/>
    <x v="4"/>
    <x v="0"/>
    <n v="1"/>
    <n v="31961"/>
    <n v="0"/>
    <n v="0"/>
    <n v="0"/>
    <n v="0"/>
    <n v="0"/>
    <n v="31961"/>
    <s v="Wyoming"/>
    <d v="2020-12-01T00:00:00"/>
    <x v="12"/>
    <x v="12"/>
    <s v="NonSpecific Product (999)"/>
    <s v="Cheyenne Light Fuel &amp; Power Co"/>
    <x v="1"/>
    <s v="389"/>
  </r>
  <r>
    <n v="5"/>
    <n v="999"/>
    <x v="5"/>
    <x v="0"/>
    <n v="1"/>
    <n v="4987139.38"/>
    <n v="0"/>
    <n v="0"/>
    <n v="0"/>
    <n v="0"/>
    <n v="0"/>
    <n v="4987139.38"/>
    <s v="Wyoming"/>
    <d v="2020-12-01T00:00:00"/>
    <x v="12"/>
    <x v="12"/>
    <s v="NonSpecific Product (999)"/>
    <s v="Cheyenne Light Fuel &amp; Power Co"/>
    <x v="1"/>
    <s v="390"/>
  </r>
  <r>
    <n v="5"/>
    <n v="999"/>
    <x v="6"/>
    <x v="0"/>
    <n v="1"/>
    <n v="105195.88"/>
    <n v="0"/>
    <n v="0"/>
    <n v="0"/>
    <n v="0"/>
    <n v="0"/>
    <n v="105195.88"/>
    <s v="Wyoming"/>
    <d v="2020-12-01T00:00:00"/>
    <x v="12"/>
    <x v="12"/>
    <s v="NonSpecific Product (999)"/>
    <s v="Cheyenne Light Fuel &amp; Power Co"/>
    <x v="1"/>
    <s v="390"/>
  </r>
  <r>
    <n v="5"/>
    <n v="999"/>
    <x v="7"/>
    <x v="0"/>
    <n v="1"/>
    <n v="813800.38"/>
    <n v="0"/>
    <n v="0"/>
    <n v="0"/>
    <n v="0"/>
    <n v="0"/>
    <n v="813800.38"/>
    <s v="Wyoming"/>
    <d v="2020-12-01T00:00:00"/>
    <x v="12"/>
    <x v="12"/>
    <s v="NonSpecific Product (999)"/>
    <s v="Cheyenne Light Fuel &amp; Power Co"/>
    <x v="1"/>
    <s v="391"/>
  </r>
  <r>
    <n v="5"/>
    <n v="999"/>
    <x v="8"/>
    <x v="0"/>
    <n v="1"/>
    <n v="308123.03000000003"/>
    <n v="0"/>
    <n v="0"/>
    <n v="0"/>
    <n v="0"/>
    <n v="0"/>
    <n v="308123.03000000003"/>
    <s v="Wyoming"/>
    <d v="2020-12-01T00:00:00"/>
    <x v="12"/>
    <x v="12"/>
    <s v="NonSpecific Product (999)"/>
    <s v="Cheyenne Light Fuel &amp; Power Co"/>
    <x v="1"/>
    <s v="391"/>
  </r>
  <r>
    <n v="5"/>
    <n v="999"/>
    <x v="9"/>
    <x v="0"/>
    <n v="1"/>
    <n v="50082.239999999998"/>
    <n v="0"/>
    <n v="0"/>
    <n v="0"/>
    <n v="0"/>
    <n v="0"/>
    <n v="50082.239999999998"/>
    <s v="Wyoming"/>
    <d v="2020-12-01T00:00:00"/>
    <x v="12"/>
    <x v="12"/>
    <s v="NonSpecific Product (999)"/>
    <s v="Cheyenne Light Fuel &amp; Power Co"/>
    <x v="1"/>
    <s v="391"/>
  </r>
  <r>
    <n v="5"/>
    <n v="999"/>
    <x v="10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11"/>
    <x v="0"/>
    <n v="1"/>
    <n v="47479.98"/>
    <n v="0"/>
    <n v="0"/>
    <n v="0"/>
    <n v="0"/>
    <n v="0"/>
    <n v="47479.98"/>
    <s v="Wyoming"/>
    <d v="2020-12-01T00:00:00"/>
    <x v="12"/>
    <x v="12"/>
    <s v="NonSpecific Product (999)"/>
    <s v="Cheyenne Light Fuel &amp; Power Co"/>
    <x v="1"/>
    <s v="391"/>
  </r>
  <r>
    <n v="5"/>
    <n v="999"/>
    <x v="12"/>
    <x v="0"/>
    <n v="1"/>
    <n v="167428.08000000002"/>
    <n v="0"/>
    <n v="0"/>
    <n v="0"/>
    <n v="0"/>
    <n v="0"/>
    <n v="167428.08000000002"/>
    <s v="Wyoming"/>
    <d v="2020-12-01T00:00:00"/>
    <x v="12"/>
    <x v="12"/>
    <s v="NonSpecific Product (999)"/>
    <s v="Cheyenne Light Fuel &amp; Power Co"/>
    <x v="1"/>
    <s v="392"/>
  </r>
  <r>
    <n v="5"/>
    <n v="999"/>
    <x v="13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4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5"/>
    <x v="0"/>
    <n v="1"/>
    <n v="300613.87"/>
    <n v="0"/>
    <n v="0"/>
    <n v="0"/>
    <n v="0"/>
    <n v="0"/>
    <n v="300613.87"/>
    <s v="Wyoming"/>
    <d v="2020-12-01T00:00:00"/>
    <x v="12"/>
    <x v="12"/>
    <s v="NonSpecific Product (999)"/>
    <s v="Cheyenne Light Fuel &amp; Power Co"/>
    <x v="1"/>
    <s v="393"/>
  </r>
  <r>
    <n v="5"/>
    <n v="999"/>
    <x v="16"/>
    <x v="0"/>
    <n v="1"/>
    <n v="287261.33"/>
    <n v="0"/>
    <n v="0"/>
    <n v="0"/>
    <n v="0"/>
    <n v="0"/>
    <n v="287261.33"/>
    <s v="Wyoming"/>
    <d v="2020-12-01T00:00:00"/>
    <x v="12"/>
    <x v="12"/>
    <s v="NonSpecific Product (999)"/>
    <s v="Cheyenne Light Fuel &amp; Power Co"/>
    <x v="1"/>
    <s v="394"/>
  </r>
  <r>
    <n v="5"/>
    <n v="999"/>
    <x v="17"/>
    <x v="0"/>
    <n v="1"/>
    <n v="831.35"/>
    <n v="0"/>
    <n v="0"/>
    <n v="0"/>
    <n v="0"/>
    <n v="0"/>
    <n v="831.35"/>
    <s v="Wyoming"/>
    <d v="2020-12-01T00:00:00"/>
    <x v="12"/>
    <x v="12"/>
    <s v="NonSpecific Product (999)"/>
    <s v="Cheyenne Light Fuel &amp; Power Co"/>
    <x v="1"/>
    <s v="395"/>
  </r>
  <r>
    <n v="5"/>
    <n v="999"/>
    <x v="18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6"/>
  </r>
  <r>
    <n v="5"/>
    <n v="999"/>
    <x v="19"/>
    <x v="0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6"/>
  </r>
  <r>
    <n v="5"/>
    <n v="999"/>
    <x v="20"/>
    <x v="0"/>
    <n v="1"/>
    <n v="279772.62"/>
    <n v="0"/>
    <n v="0"/>
    <n v="0"/>
    <n v="0"/>
    <n v="0"/>
    <n v="279772.62"/>
    <s v="Wyoming"/>
    <d v="2020-12-01T00:00:00"/>
    <x v="12"/>
    <x v="12"/>
    <s v="NonSpecific Product (999)"/>
    <s v="Cheyenne Light Fuel &amp; Power Co"/>
    <x v="1"/>
    <s v="397"/>
  </r>
  <r>
    <n v="5"/>
    <n v="999"/>
    <x v="21"/>
    <x v="0"/>
    <n v="1"/>
    <n v="65930.86"/>
    <n v="0"/>
    <n v="0"/>
    <n v="0"/>
    <n v="0"/>
    <n v="0"/>
    <n v="65930.86"/>
    <s v="Wyoming"/>
    <d v="2020-12-01T00:00:00"/>
    <x v="12"/>
    <x v="12"/>
    <s v="NonSpecific Product (999)"/>
    <s v="Cheyenne Light Fuel &amp; Power Co"/>
    <x v="1"/>
    <s v="398"/>
  </r>
  <r>
    <n v="5"/>
    <n v="122"/>
    <x v="140"/>
    <x v="0"/>
    <n v="1"/>
    <n v="1133410.1599999999"/>
    <n v="0"/>
    <n v="0"/>
    <n v="0"/>
    <n v="0"/>
    <n v="0"/>
    <n v="1133410.1599999999"/>
    <s v="Wyoming"/>
    <d v="2020-12-01T00:00:00"/>
    <x v="12"/>
    <x v="12"/>
    <s v="Regulated Electric (122)"/>
    <s v="Cheyenne Light Fuel &amp; Power Co"/>
    <x v="0"/>
    <s v="301"/>
  </r>
  <r>
    <n v="5"/>
    <n v="122"/>
    <x v="22"/>
    <x v="0"/>
    <n v="1"/>
    <n v="168500"/>
    <n v="0"/>
    <n v="0"/>
    <n v="0"/>
    <n v="0"/>
    <n v="0"/>
    <n v="168500"/>
    <s v="Wyoming"/>
    <d v="2020-12-01T00:00:00"/>
    <x v="12"/>
    <x v="12"/>
    <s v="Regulated Electric (122)"/>
    <s v="Cheyenne Light Fuel &amp; Power Co"/>
    <x v="0"/>
    <s v="303"/>
  </r>
  <r>
    <n v="5"/>
    <n v="122"/>
    <x v="23"/>
    <x v="0"/>
    <n v="1"/>
    <n v="10165797.15"/>
    <n v="0"/>
    <n v="0"/>
    <n v="0"/>
    <n v="0"/>
    <n v="0"/>
    <n v="10165797.15"/>
    <s v="Wyoming"/>
    <d v="2020-12-01T00:00:00"/>
    <x v="12"/>
    <x v="12"/>
    <s v="Regulated Electric (122)"/>
    <s v="Cheyenne Light Fuel &amp; Power Co"/>
    <x v="2"/>
    <s v="311"/>
  </r>
  <r>
    <n v="5"/>
    <n v="122"/>
    <x v="24"/>
    <x v="0"/>
    <n v="1"/>
    <n v="95304610.260000005"/>
    <n v="0"/>
    <n v="0"/>
    <n v="0"/>
    <n v="0"/>
    <n v="0"/>
    <n v="95304610.260000005"/>
    <s v="Wyoming"/>
    <d v="2020-12-01T00:00:00"/>
    <x v="12"/>
    <x v="12"/>
    <s v="Regulated Electric (122)"/>
    <s v="Cheyenne Light Fuel &amp; Power Co"/>
    <x v="2"/>
    <s v="312"/>
  </r>
  <r>
    <n v="5"/>
    <n v="122"/>
    <x v="25"/>
    <x v="0"/>
    <n v="1"/>
    <n v="73517359.700000003"/>
    <n v="0"/>
    <n v="0"/>
    <n v="0"/>
    <n v="0"/>
    <n v="0"/>
    <n v="73517359.700000003"/>
    <s v="Wyoming"/>
    <d v="2020-12-01T00:00:00"/>
    <x v="12"/>
    <x v="12"/>
    <s v="Regulated Electric (122)"/>
    <s v="Cheyenne Light Fuel &amp; Power Co"/>
    <x v="2"/>
    <s v="314"/>
  </r>
  <r>
    <n v="5"/>
    <n v="122"/>
    <x v="26"/>
    <x v="0"/>
    <n v="1"/>
    <n v="7884201.6299999999"/>
    <n v="0"/>
    <n v="0"/>
    <n v="0"/>
    <n v="0"/>
    <n v="0"/>
    <n v="7884201.6299999999"/>
    <s v="Wyoming"/>
    <d v="2020-12-01T00:00:00"/>
    <x v="12"/>
    <x v="12"/>
    <s v="Regulated Electric (122)"/>
    <s v="Cheyenne Light Fuel &amp; Power Co"/>
    <x v="2"/>
    <s v="315"/>
  </r>
  <r>
    <n v="5"/>
    <n v="122"/>
    <x v="27"/>
    <x v="0"/>
    <n v="1"/>
    <n v="102710.35"/>
    <n v="0"/>
    <n v="0"/>
    <n v="0"/>
    <n v="0"/>
    <n v="0"/>
    <n v="102710.35"/>
    <s v="Wyoming"/>
    <d v="2020-12-01T00:00:00"/>
    <x v="12"/>
    <x v="12"/>
    <s v="Regulated Electric (122)"/>
    <s v="Cheyenne Light Fuel &amp; Power Co"/>
    <x v="2"/>
    <s v="316"/>
  </r>
  <r>
    <n v="5"/>
    <n v="122"/>
    <x v="28"/>
    <x v="0"/>
    <n v="1"/>
    <n v="3201778.11"/>
    <n v="0"/>
    <n v="0"/>
    <n v="0"/>
    <n v="0"/>
    <n v="0"/>
    <n v="3201778.11"/>
    <s v="Wyoming"/>
    <d v="2020-12-01T00:00:00"/>
    <x v="12"/>
    <x v="12"/>
    <s v="Regulated Electric (122)"/>
    <s v="Cheyenne Light Fuel &amp; Power Co"/>
    <x v="2"/>
    <s v="340"/>
  </r>
  <r>
    <n v="5"/>
    <n v="122"/>
    <x v="29"/>
    <x v="0"/>
    <n v="1"/>
    <n v="5640077.8399999999"/>
    <n v="0"/>
    <n v="0"/>
    <n v="0"/>
    <n v="0"/>
    <n v="0"/>
    <n v="5640077.8399999999"/>
    <s v="Wyoming"/>
    <d v="2020-12-01T00:00:00"/>
    <x v="12"/>
    <x v="12"/>
    <s v="Regulated Electric (122)"/>
    <s v="Cheyenne Light Fuel &amp; Power Co"/>
    <x v="2"/>
    <s v="341"/>
  </r>
  <r>
    <n v="5"/>
    <n v="122"/>
    <x v="30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41"/>
  </r>
  <r>
    <n v="5"/>
    <n v="122"/>
    <x v="31"/>
    <x v="0"/>
    <n v="1"/>
    <n v="1949705.1"/>
    <n v="0"/>
    <n v="0"/>
    <n v="0"/>
    <n v="0"/>
    <n v="0"/>
    <n v="1949705.1"/>
    <s v="Wyoming"/>
    <d v="2020-12-01T00:00:00"/>
    <x v="12"/>
    <x v="12"/>
    <s v="Regulated Electric (122)"/>
    <s v="Cheyenne Light Fuel &amp; Power Co"/>
    <x v="2"/>
    <s v="342"/>
  </r>
  <r>
    <n v="5"/>
    <n v="122"/>
    <x v="32"/>
    <x v="0"/>
    <n v="1"/>
    <n v="87355040.709999993"/>
    <n v="0"/>
    <n v="0"/>
    <n v="0"/>
    <n v="0"/>
    <n v="0"/>
    <n v="87355040.709999993"/>
    <s v="Wyoming"/>
    <d v="2020-12-01T00:00:00"/>
    <x v="12"/>
    <x v="12"/>
    <s v="Regulated Electric (122)"/>
    <s v="Cheyenne Light Fuel &amp; Power Co"/>
    <x v="2"/>
    <s v="344"/>
  </r>
  <r>
    <n v="5"/>
    <n v="122"/>
    <x v="33"/>
    <x v="0"/>
    <n v="1"/>
    <n v="16916865.98"/>
    <n v="0"/>
    <n v="0"/>
    <n v="0"/>
    <n v="0"/>
    <n v="0"/>
    <n v="16916865.98"/>
    <s v="Wyoming"/>
    <d v="2020-12-01T00:00:00"/>
    <x v="12"/>
    <x v="12"/>
    <s v="Regulated Electric (122)"/>
    <s v="Cheyenne Light Fuel &amp; Power Co"/>
    <x v="2"/>
    <s v="345"/>
  </r>
  <r>
    <n v="5"/>
    <n v="122"/>
    <x v="34"/>
    <x v="0"/>
    <n v="1"/>
    <n v="14465.300000000001"/>
    <n v="0"/>
    <n v="0"/>
    <n v="0"/>
    <n v="0"/>
    <n v="0"/>
    <n v="14465.300000000001"/>
    <s v="Wyoming"/>
    <d v="2020-12-01T00:00:00"/>
    <x v="12"/>
    <x v="12"/>
    <s v="Regulated Electric (122)"/>
    <s v="Cheyenne Light Fuel &amp; Power Co"/>
    <x v="2"/>
    <s v="346"/>
  </r>
  <r>
    <n v="5"/>
    <n v="122"/>
    <x v="35"/>
    <x v="0"/>
    <n v="1"/>
    <n v="625642.32000000007"/>
    <n v="0"/>
    <n v="0"/>
    <n v="0"/>
    <n v="0"/>
    <n v="0"/>
    <n v="625642.32000000007"/>
    <s v="Wyoming"/>
    <d v="2020-12-01T00:00:00"/>
    <x v="12"/>
    <x v="12"/>
    <s v="Regulated Electric (122)"/>
    <s v="Cheyenne Light Fuel &amp; Power Co"/>
    <x v="3"/>
    <s v="350"/>
  </r>
  <r>
    <n v="5"/>
    <n v="122"/>
    <x v="36"/>
    <x v="0"/>
    <n v="1"/>
    <n v="732780.38"/>
    <n v="0"/>
    <n v="0"/>
    <n v="0"/>
    <n v="0"/>
    <n v="0"/>
    <n v="732780.38"/>
    <s v="Wyoming"/>
    <d v="2020-12-01T00:00:00"/>
    <x v="12"/>
    <x v="12"/>
    <s v="Regulated Electric (122)"/>
    <s v="Cheyenne Light Fuel &amp; Power Co"/>
    <x v="3"/>
    <s v="350"/>
  </r>
  <r>
    <n v="5"/>
    <n v="122"/>
    <x v="37"/>
    <x v="0"/>
    <n v="1"/>
    <n v="1210630.6599999999"/>
    <n v="0"/>
    <n v="0"/>
    <n v="0"/>
    <n v="0"/>
    <n v="0"/>
    <n v="1210630.6599999999"/>
    <s v="Wyoming"/>
    <d v="2020-12-01T00:00:00"/>
    <x v="12"/>
    <x v="12"/>
    <s v="Regulated Electric (122)"/>
    <s v="Cheyenne Light Fuel &amp; Power Co"/>
    <x v="3"/>
    <s v="350"/>
  </r>
  <r>
    <n v="5"/>
    <n v="122"/>
    <x v="38"/>
    <x v="0"/>
    <n v="1"/>
    <n v="1503262.99"/>
    <n v="0"/>
    <n v="0"/>
    <n v="0"/>
    <n v="0"/>
    <n v="0"/>
    <n v="1503262.99"/>
    <s v="Wyoming"/>
    <d v="2020-12-01T00:00:00"/>
    <x v="12"/>
    <x v="12"/>
    <s v="Regulated Electric (122)"/>
    <s v="Cheyenne Light Fuel &amp; Power Co"/>
    <x v="3"/>
    <s v="352"/>
  </r>
  <r>
    <n v="5"/>
    <n v="122"/>
    <x v="39"/>
    <x v="0"/>
    <n v="1"/>
    <n v="788823.65"/>
    <n v="0"/>
    <n v="0"/>
    <n v="0"/>
    <n v="0"/>
    <n v="0"/>
    <n v="788823.65"/>
    <s v="Wyoming"/>
    <d v="2020-12-01T00:00:00"/>
    <x v="12"/>
    <x v="12"/>
    <s v="Regulated Electric (122)"/>
    <s v="Cheyenne Light Fuel &amp; Power Co"/>
    <x v="3"/>
    <s v="352"/>
  </r>
  <r>
    <n v="5"/>
    <n v="122"/>
    <x v="40"/>
    <x v="0"/>
    <n v="1"/>
    <n v="28688711.57"/>
    <n v="1849.69"/>
    <n v="0"/>
    <n v="0"/>
    <n v="0"/>
    <n v="0"/>
    <n v="28690561.260000002"/>
    <s v="Wyoming"/>
    <d v="2020-12-01T00:00:00"/>
    <x v="12"/>
    <x v="12"/>
    <s v="Regulated Electric (122)"/>
    <s v="Cheyenne Light Fuel &amp; Power Co"/>
    <x v="3"/>
    <s v="353"/>
  </r>
  <r>
    <n v="5"/>
    <n v="122"/>
    <x v="141"/>
    <x v="0"/>
    <n v="1"/>
    <n v="2976525.86"/>
    <n v="0"/>
    <n v="0"/>
    <n v="0"/>
    <n v="0"/>
    <n v="0"/>
    <n v="2976525.86"/>
    <s v="Wyoming"/>
    <d v="2020-12-01T00:00:00"/>
    <x v="12"/>
    <x v="12"/>
    <s v="Regulated Electric (122)"/>
    <s v="Cheyenne Light Fuel &amp; Power Co"/>
    <x v="3"/>
    <s v="353"/>
  </r>
  <r>
    <n v="5"/>
    <n v="122"/>
    <x v="41"/>
    <x v="0"/>
    <n v="1"/>
    <n v="309330"/>
    <n v="0"/>
    <n v="0"/>
    <n v="0"/>
    <n v="0"/>
    <n v="0"/>
    <n v="309330"/>
    <s v="Wyoming"/>
    <d v="2020-12-01T00:00:00"/>
    <x v="12"/>
    <x v="12"/>
    <s v="Regulated Electric (122)"/>
    <s v="Cheyenne Light Fuel &amp; Power Co"/>
    <x v="3"/>
    <s v="354"/>
  </r>
  <r>
    <n v="5"/>
    <n v="122"/>
    <x v="42"/>
    <x v="0"/>
    <n v="1"/>
    <n v="9154669.8900000006"/>
    <n v="-92.3"/>
    <n v="0"/>
    <n v="0"/>
    <n v="0"/>
    <n v="0"/>
    <n v="9154577.5899999999"/>
    <s v="Wyoming"/>
    <d v="2020-12-01T00:00:00"/>
    <x v="12"/>
    <x v="12"/>
    <s v="Regulated Electric (122)"/>
    <s v="Cheyenne Light Fuel &amp; Power Co"/>
    <x v="3"/>
    <s v="355"/>
  </r>
  <r>
    <n v="5"/>
    <n v="122"/>
    <x v="43"/>
    <x v="0"/>
    <n v="1"/>
    <n v="5321438.2699999996"/>
    <n v="-111.24000000000001"/>
    <n v="0"/>
    <n v="0"/>
    <n v="0"/>
    <n v="0"/>
    <n v="5321327.03"/>
    <s v="Wyoming"/>
    <d v="2020-12-01T00:00:00"/>
    <x v="12"/>
    <x v="12"/>
    <s v="Regulated Electric (122)"/>
    <s v="Cheyenne Light Fuel &amp; Power Co"/>
    <x v="3"/>
    <s v="356"/>
  </r>
  <r>
    <n v="5"/>
    <n v="122"/>
    <x v="44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8"/>
  </r>
  <r>
    <n v="5"/>
    <n v="122"/>
    <x v="45"/>
    <x v="0"/>
    <n v="1"/>
    <n v="395704.28"/>
    <n v="0"/>
    <n v="0"/>
    <n v="0"/>
    <n v="0"/>
    <n v="0"/>
    <n v="395704.28"/>
    <s v="Wyoming"/>
    <d v="2020-12-01T00:00:00"/>
    <x v="12"/>
    <x v="12"/>
    <s v="Regulated Electric (122)"/>
    <s v="Cheyenne Light Fuel &amp; Power Co"/>
    <x v="4"/>
    <s v="360"/>
  </r>
  <r>
    <n v="5"/>
    <n v="122"/>
    <x v="46"/>
    <x v="0"/>
    <n v="1"/>
    <n v="73967.930000000008"/>
    <n v="0"/>
    <n v="0"/>
    <n v="0"/>
    <n v="0"/>
    <n v="0"/>
    <n v="73967.930000000008"/>
    <s v="Wyoming"/>
    <d v="2020-12-01T00:00:00"/>
    <x v="12"/>
    <x v="12"/>
    <s v="Regulated Electric (122)"/>
    <s v="Cheyenne Light Fuel &amp; Power Co"/>
    <x v="4"/>
    <s v="360"/>
  </r>
  <r>
    <n v="5"/>
    <n v="122"/>
    <x v="47"/>
    <x v="0"/>
    <n v="1"/>
    <n v="29035.91"/>
    <n v="0"/>
    <n v="0"/>
    <n v="0"/>
    <n v="0"/>
    <n v="0"/>
    <n v="29035.91"/>
    <s v="Wyoming"/>
    <d v="2020-12-01T00:00:00"/>
    <x v="12"/>
    <x v="12"/>
    <s v="Regulated Electric (122)"/>
    <s v="Cheyenne Light Fuel &amp; Power Co"/>
    <x v="4"/>
    <s v="360"/>
  </r>
  <r>
    <n v="5"/>
    <n v="122"/>
    <x v="48"/>
    <x v="0"/>
    <n v="1"/>
    <n v="705224.74"/>
    <n v="0"/>
    <n v="0"/>
    <n v="0"/>
    <n v="0"/>
    <n v="0"/>
    <n v="705224.74"/>
    <s v="Wyoming"/>
    <d v="2020-12-01T00:00:00"/>
    <x v="12"/>
    <x v="12"/>
    <s v="Regulated Electric (122)"/>
    <s v="Cheyenne Light Fuel &amp; Power Co"/>
    <x v="4"/>
    <s v="361"/>
  </r>
  <r>
    <n v="5"/>
    <n v="122"/>
    <x v="49"/>
    <x v="0"/>
    <n v="1"/>
    <n v="324912.47000000003"/>
    <n v="0"/>
    <n v="0"/>
    <n v="0"/>
    <n v="0"/>
    <n v="0"/>
    <n v="324912.47000000003"/>
    <s v="Wyoming"/>
    <d v="2020-12-01T00:00:00"/>
    <x v="12"/>
    <x v="12"/>
    <s v="Regulated Electric (122)"/>
    <s v="Cheyenne Light Fuel &amp; Power Co"/>
    <x v="4"/>
    <s v="361"/>
  </r>
  <r>
    <n v="5"/>
    <n v="122"/>
    <x v="50"/>
    <x v="0"/>
    <n v="1"/>
    <n v="31553574.52"/>
    <n v="1034425.07"/>
    <n v="0"/>
    <n v="0"/>
    <n v="0"/>
    <n v="0"/>
    <n v="32587999.59"/>
    <s v="Wyoming"/>
    <d v="2020-12-01T00:00:00"/>
    <x v="12"/>
    <x v="12"/>
    <s v="Regulated Electric (122)"/>
    <s v="Cheyenne Light Fuel &amp; Power Co"/>
    <x v="4"/>
    <s v="362"/>
  </r>
  <r>
    <n v="5"/>
    <n v="122"/>
    <x v="51"/>
    <x v="0"/>
    <n v="1"/>
    <n v="27797649.859999999"/>
    <n v="595382.07000000007"/>
    <n v="-12069.23"/>
    <n v="0"/>
    <n v="0"/>
    <n v="0"/>
    <n v="28380962.699999999"/>
    <s v="Wyoming"/>
    <d v="2020-12-01T00:00:00"/>
    <x v="12"/>
    <x v="12"/>
    <s v="Regulated Electric (122)"/>
    <s v="Cheyenne Light Fuel &amp; Power Co"/>
    <x v="4"/>
    <s v="364"/>
  </r>
  <r>
    <n v="5"/>
    <n v="122"/>
    <x v="52"/>
    <x v="0"/>
    <n v="1"/>
    <n v="23930249.140000001"/>
    <n v="211705.15"/>
    <n v="-10776.45"/>
    <n v="0"/>
    <n v="0"/>
    <n v="0"/>
    <n v="24131177.84"/>
    <s v="Wyoming"/>
    <d v="2020-12-01T00:00:00"/>
    <x v="12"/>
    <x v="12"/>
    <s v="Regulated Electric (122)"/>
    <s v="Cheyenne Light Fuel &amp; Power Co"/>
    <x v="4"/>
    <s v="365"/>
  </r>
  <r>
    <n v="5"/>
    <n v="122"/>
    <x v="53"/>
    <x v="0"/>
    <n v="1"/>
    <n v="10557569.279999999"/>
    <n v="258505.36000000002"/>
    <n v="-57652.5"/>
    <n v="0"/>
    <n v="0"/>
    <n v="0"/>
    <n v="10758422.140000001"/>
    <s v="Wyoming"/>
    <d v="2020-12-01T00:00:00"/>
    <x v="12"/>
    <x v="12"/>
    <s v="Regulated Electric (122)"/>
    <s v="Cheyenne Light Fuel &amp; Power Co"/>
    <x v="4"/>
    <s v="366"/>
  </r>
  <r>
    <n v="5"/>
    <n v="122"/>
    <x v="54"/>
    <x v="0"/>
    <n v="1"/>
    <n v="46031685.18"/>
    <n v="688165.84"/>
    <n v="-170294.83000000002"/>
    <n v="0"/>
    <n v="0"/>
    <n v="-25859.21"/>
    <n v="46523696.979999997"/>
    <s v="Wyoming"/>
    <d v="2020-12-01T00:00:00"/>
    <x v="12"/>
    <x v="12"/>
    <s v="Regulated Electric (122)"/>
    <s v="Cheyenne Light Fuel &amp; Power Co"/>
    <x v="4"/>
    <s v="367"/>
  </r>
  <r>
    <n v="5"/>
    <n v="122"/>
    <x v="55"/>
    <x v="0"/>
    <n v="1"/>
    <n v="3685114"/>
    <n v="73686.880000000005"/>
    <n v="-10508.85"/>
    <n v="0"/>
    <n v="0"/>
    <n v="0"/>
    <n v="3748292.0300000003"/>
    <s v="Wyoming"/>
    <d v="2020-12-01T00:00:00"/>
    <x v="12"/>
    <x v="12"/>
    <s v="Regulated Electric (122)"/>
    <s v="Cheyenne Light Fuel &amp; Power Co"/>
    <x v="4"/>
    <s v="368"/>
  </r>
  <r>
    <n v="5"/>
    <n v="122"/>
    <x v="56"/>
    <x v="0"/>
    <n v="1"/>
    <n v="7269495.46"/>
    <n v="204725.2"/>
    <n v="-80657.09"/>
    <n v="0"/>
    <n v="0"/>
    <n v="0"/>
    <n v="7393563.5700000003"/>
    <s v="Wyoming"/>
    <d v="2020-12-01T00:00:00"/>
    <x v="12"/>
    <x v="12"/>
    <s v="Regulated Electric (122)"/>
    <s v="Cheyenne Light Fuel &amp; Power Co"/>
    <x v="4"/>
    <s v="368"/>
  </r>
  <r>
    <n v="5"/>
    <n v="122"/>
    <x v="57"/>
    <x v="0"/>
    <n v="1"/>
    <n v="17799921.559999999"/>
    <n v="1023794.93"/>
    <n v="-419748.02"/>
    <n v="0"/>
    <n v="0"/>
    <n v="0"/>
    <n v="18403968.469999999"/>
    <s v="Wyoming"/>
    <d v="2020-12-01T00:00:00"/>
    <x v="12"/>
    <x v="12"/>
    <s v="Regulated Electric (122)"/>
    <s v="Cheyenne Light Fuel &amp; Power Co"/>
    <x v="4"/>
    <s v="368"/>
  </r>
  <r>
    <n v="5"/>
    <n v="122"/>
    <x v="58"/>
    <x v="0"/>
    <n v="1"/>
    <n v="4243368.7699999996"/>
    <n v="0"/>
    <n v="0"/>
    <n v="0"/>
    <n v="0"/>
    <n v="0"/>
    <n v="4243368.7699999996"/>
    <s v="Wyoming"/>
    <d v="2020-12-01T00:00:00"/>
    <x v="12"/>
    <x v="12"/>
    <s v="Regulated Electric (122)"/>
    <s v="Cheyenne Light Fuel &amp; Power Co"/>
    <x v="4"/>
    <s v="369"/>
  </r>
  <r>
    <n v="5"/>
    <n v="122"/>
    <x v="59"/>
    <x v="0"/>
    <n v="1"/>
    <n v="16211243.970000001"/>
    <n v="19164.150000000001"/>
    <n v="-151159.54"/>
    <n v="0"/>
    <n v="0"/>
    <n v="0"/>
    <n v="16079248.58"/>
    <s v="Wyoming"/>
    <d v="2020-12-01T00:00:00"/>
    <x v="12"/>
    <x v="12"/>
    <s v="Regulated Electric (122)"/>
    <s v="Cheyenne Light Fuel &amp; Power Co"/>
    <x v="4"/>
    <s v="369"/>
  </r>
  <r>
    <n v="5"/>
    <n v="122"/>
    <x v="60"/>
    <x v="0"/>
    <n v="1"/>
    <n v="843748.29"/>
    <n v="0"/>
    <n v="0"/>
    <n v="2136.89"/>
    <n v="0"/>
    <n v="0"/>
    <n v="845885.18"/>
    <s v="Wyoming"/>
    <d v="2020-12-01T00:00:00"/>
    <x v="12"/>
    <x v="12"/>
    <s v="Regulated Electric (122)"/>
    <s v="Cheyenne Light Fuel &amp; Power Co"/>
    <x v="4"/>
    <s v="370"/>
  </r>
  <r>
    <n v="5"/>
    <n v="122"/>
    <x v="61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70"/>
  </r>
  <r>
    <n v="5"/>
    <n v="122"/>
    <x v="62"/>
    <x v="0"/>
    <n v="1"/>
    <n v="7347775.7800000003"/>
    <n v="1479023.6400000001"/>
    <n v="-946.59"/>
    <n v="4067.38"/>
    <n v="0"/>
    <n v="0"/>
    <n v="8829920.2100000009"/>
    <s v="Wyoming"/>
    <d v="2020-12-01T00:00:00"/>
    <x v="12"/>
    <x v="12"/>
    <s v="Regulated Electric (122)"/>
    <s v="Cheyenne Light Fuel &amp; Power Co"/>
    <x v="4"/>
    <s v="370"/>
  </r>
  <r>
    <n v="5"/>
    <n v="122"/>
    <x v="63"/>
    <x v="0"/>
    <n v="1"/>
    <n v="1873230.52"/>
    <n v="0"/>
    <n v="-11241.7"/>
    <n v="0"/>
    <n v="0"/>
    <n v="0"/>
    <n v="1861988.82"/>
    <s v="Wyoming"/>
    <d v="2020-12-01T00:00:00"/>
    <x v="12"/>
    <x v="12"/>
    <s v="Regulated Electric (122)"/>
    <s v="Cheyenne Light Fuel &amp; Power Co"/>
    <x v="4"/>
    <s v="371"/>
  </r>
  <r>
    <n v="5"/>
    <n v="122"/>
    <x v="64"/>
    <x v="0"/>
    <n v="1"/>
    <n v="7307402.0300000003"/>
    <n v="47573.700000000004"/>
    <n v="-42600.700000000004"/>
    <n v="0"/>
    <n v="0"/>
    <n v="0"/>
    <n v="7312375.0300000003"/>
    <s v="Wyoming"/>
    <d v="2020-12-01T00:00:00"/>
    <x v="12"/>
    <x v="12"/>
    <s v="Regulated Electric (122)"/>
    <s v="Cheyenne Light Fuel &amp; Power Co"/>
    <x v="4"/>
    <s v="373"/>
  </r>
  <r>
    <n v="5"/>
    <n v="122"/>
    <x v="138"/>
    <x v="0"/>
    <n v="1"/>
    <n v="113520.19"/>
    <n v="0"/>
    <n v="0"/>
    <n v="0"/>
    <n v="0"/>
    <n v="0"/>
    <n v="113520.19"/>
    <s v="Wyoming"/>
    <d v="2020-12-01T00:00:00"/>
    <x v="12"/>
    <x v="12"/>
    <s v="Regulated Electric (122)"/>
    <s v="Cheyenne Light Fuel &amp; Power Co"/>
    <x v="0"/>
    <s v="389"/>
  </r>
  <r>
    <n v="5"/>
    <n v="122"/>
    <x v="137"/>
    <x v="0"/>
    <n v="1"/>
    <n v="519858.49"/>
    <n v="0"/>
    <n v="0"/>
    <n v="0"/>
    <n v="0"/>
    <n v="0"/>
    <n v="519858.49"/>
    <s v="Wyoming"/>
    <d v="2020-12-01T00:00:00"/>
    <x v="12"/>
    <x v="12"/>
    <s v="Regulated Electric (122)"/>
    <s v="Cheyenne Light Fuel &amp; Power Co"/>
    <x v="0"/>
    <s v="390"/>
  </r>
  <r>
    <n v="5"/>
    <n v="122"/>
    <x v="139"/>
    <x v="0"/>
    <n v="1"/>
    <n v="634610.96"/>
    <n v="0"/>
    <n v="0"/>
    <n v="0"/>
    <n v="0"/>
    <n v="0"/>
    <n v="634610.96"/>
    <s v="Wyoming"/>
    <d v="2020-12-01T00:00:00"/>
    <x v="12"/>
    <x v="12"/>
    <s v="Regulated Electric (122)"/>
    <s v="Cheyenne Light Fuel &amp; Power Co"/>
    <x v="0"/>
    <s v="390"/>
  </r>
  <r>
    <n v="5"/>
    <n v="122"/>
    <x v="65"/>
    <x v="0"/>
    <n v="1"/>
    <n v="129857.87000000001"/>
    <n v="0"/>
    <n v="0"/>
    <n v="0"/>
    <n v="0"/>
    <n v="0"/>
    <n v="129857.87000000001"/>
    <s v="Wyoming"/>
    <d v="2020-12-01T00:00:00"/>
    <x v="12"/>
    <x v="12"/>
    <s v="Regulated Electric (122)"/>
    <s v="Cheyenne Light Fuel &amp; Power Co"/>
    <x v="0"/>
    <s v="391"/>
  </r>
  <r>
    <n v="5"/>
    <n v="122"/>
    <x v="0"/>
    <x v="0"/>
    <n v="1"/>
    <n v="12714.75"/>
    <n v="0"/>
    <n v="0"/>
    <n v="0"/>
    <n v="0"/>
    <n v="0"/>
    <n v="12714.75"/>
    <s v="Wyoming"/>
    <d v="2020-12-01T00:00:00"/>
    <x v="12"/>
    <x v="12"/>
    <s v="Regulated Electric (122)"/>
    <s v="Cheyenne Light Fuel &amp; Power Co"/>
    <x v="0"/>
    <s v="391"/>
  </r>
  <r>
    <n v="5"/>
    <n v="122"/>
    <x v="1"/>
    <x v="0"/>
    <n v="1"/>
    <n v="165872.07"/>
    <n v="0"/>
    <n v="0"/>
    <n v="0"/>
    <n v="0"/>
    <n v="0"/>
    <n v="165872.07"/>
    <s v="Wyoming"/>
    <d v="2020-12-01T00:00:00"/>
    <x v="12"/>
    <x v="12"/>
    <s v="Regulated Electric (122)"/>
    <s v="Cheyenne Light Fuel &amp; Power Co"/>
    <x v="0"/>
    <s v="391"/>
  </r>
  <r>
    <n v="5"/>
    <n v="122"/>
    <x v="66"/>
    <x v="0"/>
    <n v="1"/>
    <n v="80734.180000000008"/>
    <n v="0"/>
    <n v="0"/>
    <n v="0"/>
    <n v="0"/>
    <n v="0"/>
    <n v="80734.180000000008"/>
    <s v="Wyoming"/>
    <d v="2020-12-01T00:00:00"/>
    <x v="12"/>
    <x v="12"/>
    <s v="Regulated Electric (122)"/>
    <s v="Cheyenne Light Fuel &amp; Power Co"/>
    <x v="0"/>
    <s v="392"/>
  </r>
  <r>
    <n v="5"/>
    <n v="122"/>
    <x v="67"/>
    <x v="0"/>
    <n v="1"/>
    <n v="87599.85"/>
    <n v="0"/>
    <n v="0"/>
    <n v="0"/>
    <n v="0"/>
    <n v="0"/>
    <n v="87599.85"/>
    <s v="Wyoming"/>
    <d v="2020-12-01T00:00:00"/>
    <x v="12"/>
    <x v="12"/>
    <s v="Regulated Electric (122)"/>
    <s v="Cheyenne Light Fuel &amp; Power Co"/>
    <x v="0"/>
    <s v="392"/>
  </r>
  <r>
    <n v="5"/>
    <n v="122"/>
    <x v="68"/>
    <x v="0"/>
    <n v="1"/>
    <n v="1261183.6599999999"/>
    <n v="0"/>
    <n v="0"/>
    <n v="0"/>
    <n v="0"/>
    <n v="0"/>
    <n v="1261183.6599999999"/>
    <s v="Wyoming"/>
    <d v="2020-12-01T00:00:00"/>
    <x v="12"/>
    <x v="12"/>
    <s v="Regulated Electric (122)"/>
    <s v="Cheyenne Light Fuel &amp; Power Co"/>
    <x v="0"/>
    <s v="392"/>
  </r>
  <r>
    <n v="5"/>
    <n v="122"/>
    <x v="69"/>
    <x v="0"/>
    <n v="1"/>
    <n v="76995.48"/>
    <n v="0"/>
    <n v="0"/>
    <n v="0"/>
    <n v="0"/>
    <n v="0"/>
    <n v="76995.48"/>
    <s v="Wyoming"/>
    <d v="2020-12-01T00:00:00"/>
    <x v="12"/>
    <x v="12"/>
    <s v="Regulated Electric (122)"/>
    <s v="Cheyenne Light Fuel &amp; Power Co"/>
    <x v="0"/>
    <s v="392"/>
  </r>
  <r>
    <n v="5"/>
    <n v="122"/>
    <x v="70"/>
    <x v="0"/>
    <n v="1"/>
    <n v="3333803.87"/>
    <n v="0"/>
    <n v="0"/>
    <n v="0"/>
    <n v="0"/>
    <n v="0"/>
    <n v="3333803.87"/>
    <s v="Wyoming"/>
    <d v="2020-12-01T00:00:00"/>
    <x v="12"/>
    <x v="12"/>
    <s v="Regulated Electric (122)"/>
    <s v="Cheyenne Light Fuel &amp; Power Co"/>
    <x v="0"/>
    <s v="392"/>
  </r>
  <r>
    <n v="5"/>
    <n v="122"/>
    <x v="71"/>
    <x v="0"/>
    <n v="1"/>
    <n v="132547.26"/>
    <n v="0"/>
    <n v="0"/>
    <n v="0"/>
    <n v="0"/>
    <n v="0"/>
    <n v="132547.26"/>
    <s v="Wyoming"/>
    <d v="2020-12-01T00:00:00"/>
    <x v="12"/>
    <x v="12"/>
    <s v="Regulated Electric (122)"/>
    <s v="Cheyenne Light Fuel &amp; Power Co"/>
    <x v="0"/>
    <s v="392"/>
  </r>
  <r>
    <n v="5"/>
    <n v="122"/>
    <x v="72"/>
    <x v="0"/>
    <n v="1"/>
    <n v="9705.9500000000007"/>
    <n v="0"/>
    <n v="0"/>
    <n v="0"/>
    <n v="0"/>
    <n v="0"/>
    <n v="9705.9500000000007"/>
    <s v="Wyoming"/>
    <d v="2020-12-01T00:00:00"/>
    <x v="12"/>
    <x v="12"/>
    <s v="Regulated Electric (122)"/>
    <s v="Cheyenne Light Fuel &amp; Power Co"/>
    <x v="0"/>
    <s v="393"/>
  </r>
  <r>
    <n v="5"/>
    <n v="122"/>
    <x v="73"/>
    <x v="0"/>
    <n v="1"/>
    <n v="820528.53"/>
    <n v="0"/>
    <n v="0"/>
    <n v="0"/>
    <n v="0"/>
    <n v="0"/>
    <n v="820528.53"/>
    <s v="Wyoming"/>
    <d v="2020-12-01T00:00:00"/>
    <x v="12"/>
    <x v="12"/>
    <s v="Regulated Electric (122)"/>
    <s v="Cheyenne Light Fuel &amp; Power Co"/>
    <x v="0"/>
    <s v="394"/>
  </r>
  <r>
    <n v="5"/>
    <n v="122"/>
    <x v="74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4"/>
  </r>
  <r>
    <n v="5"/>
    <n v="122"/>
    <x v="75"/>
    <x v="0"/>
    <n v="1"/>
    <n v="244731.87"/>
    <n v="0"/>
    <n v="0"/>
    <n v="0"/>
    <n v="0"/>
    <n v="0"/>
    <n v="244731.87"/>
    <s v="Wyoming"/>
    <d v="2020-12-01T00:00:00"/>
    <x v="12"/>
    <x v="12"/>
    <s v="Regulated Electric (122)"/>
    <s v="Cheyenne Light Fuel &amp; Power Co"/>
    <x v="0"/>
    <s v="395"/>
  </r>
  <r>
    <n v="5"/>
    <n v="122"/>
    <x v="76"/>
    <x v="0"/>
    <n v="1"/>
    <n v="420248.61"/>
    <n v="0"/>
    <n v="0"/>
    <n v="0"/>
    <n v="0"/>
    <n v="0"/>
    <n v="420248.61"/>
    <s v="Wyoming"/>
    <d v="2020-12-01T00:00:00"/>
    <x v="12"/>
    <x v="12"/>
    <s v="Regulated Electric (122)"/>
    <s v="Cheyenne Light Fuel &amp; Power Co"/>
    <x v="0"/>
    <s v="396"/>
  </r>
  <r>
    <n v="5"/>
    <n v="122"/>
    <x v="77"/>
    <x v="0"/>
    <n v="1"/>
    <n v="458369.77"/>
    <n v="0"/>
    <n v="0"/>
    <n v="0"/>
    <n v="0"/>
    <n v="0"/>
    <n v="458369.77"/>
    <s v="Wyoming"/>
    <d v="2020-12-01T00:00:00"/>
    <x v="12"/>
    <x v="12"/>
    <s v="Regulated Electric (122)"/>
    <s v="Cheyenne Light Fuel &amp; Power Co"/>
    <x v="0"/>
    <s v="396"/>
  </r>
  <r>
    <n v="5"/>
    <n v="122"/>
    <x v="78"/>
    <x v="0"/>
    <n v="1"/>
    <n v="184915.29"/>
    <n v="0"/>
    <n v="0"/>
    <n v="0"/>
    <n v="0"/>
    <n v="0"/>
    <n v="184915.29"/>
    <s v="Wyoming"/>
    <d v="2020-12-01T00:00:00"/>
    <x v="12"/>
    <x v="12"/>
    <s v="Regulated Electric (122)"/>
    <s v="Cheyenne Light Fuel &amp; Power Co"/>
    <x v="0"/>
    <s v="397"/>
  </r>
  <r>
    <n v="5"/>
    <n v="122"/>
    <x v="79"/>
    <x v="0"/>
    <n v="1"/>
    <n v="741020.53"/>
    <n v="0"/>
    <n v="0"/>
    <n v="0"/>
    <n v="0"/>
    <n v="0"/>
    <n v="741020.53"/>
    <s v="Wyoming"/>
    <d v="2020-12-01T00:00:00"/>
    <x v="12"/>
    <x v="12"/>
    <s v="Regulated Electric (122)"/>
    <s v="Cheyenne Light Fuel &amp; Power Co"/>
    <x v="0"/>
    <s v="397"/>
  </r>
  <r>
    <n v="5"/>
    <n v="122"/>
    <x v="80"/>
    <x v="0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8"/>
  </r>
  <r>
    <n v="5"/>
    <n v="103"/>
    <x v="8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5"/>
  </r>
  <r>
    <n v="5"/>
    <n v="103"/>
    <x v="8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5"/>
  </r>
  <r>
    <n v="5"/>
    <n v="103"/>
    <x v="8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6"/>
  </r>
  <r>
    <n v="5"/>
    <n v="103"/>
    <x v="8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8"/>
  </r>
  <r>
    <n v="5"/>
    <n v="103"/>
    <x v="8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9"/>
  </r>
  <r>
    <n v="5"/>
    <n v="103"/>
    <x v="9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4"/>
  </r>
  <r>
    <n v="5"/>
    <n v="103"/>
    <x v="9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4"/>
  </r>
  <r>
    <n v="5"/>
    <n v="103"/>
    <x v="9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4"/>
  </r>
  <r>
    <n v="5"/>
    <n v="103"/>
    <x v="9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8"/>
  </r>
  <r>
    <n v="5"/>
    <n v="103"/>
    <x v="10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9"/>
  </r>
  <r>
    <n v="5"/>
    <n v="103"/>
    <x v="10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1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2"/>
  </r>
  <r>
    <n v="5"/>
    <n v="103"/>
    <x v="11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3"/>
  </r>
  <r>
    <n v="5"/>
    <n v="103"/>
    <x v="11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5"/>
  </r>
  <r>
    <n v="5"/>
    <n v="103"/>
    <x v="11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7"/>
  </r>
  <r>
    <n v="5"/>
    <n v="103"/>
    <x v="11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0"/>
  </r>
  <r>
    <n v="5"/>
    <n v="103"/>
    <x v="11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1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2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3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4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4"/>
  </r>
  <r>
    <n v="5"/>
    <n v="103"/>
    <x v="125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4"/>
  </r>
  <r>
    <n v="5"/>
    <n v="103"/>
    <x v="126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5"/>
  </r>
  <r>
    <n v="5"/>
    <n v="103"/>
    <x v="127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6"/>
  </r>
  <r>
    <n v="5"/>
    <n v="103"/>
    <x v="128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6"/>
  </r>
  <r>
    <n v="5"/>
    <n v="103"/>
    <x v="129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7"/>
  </r>
  <r>
    <n v="5"/>
    <n v="103"/>
    <x v="130"/>
    <x v="0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8"/>
  </r>
  <r>
    <n v="5"/>
    <n v="122"/>
    <x v="140"/>
    <x v="2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01"/>
  </r>
  <r>
    <n v="5"/>
    <n v="103"/>
    <x v="131"/>
    <x v="2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02"/>
  </r>
  <r>
    <n v="5"/>
    <n v="999"/>
    <x v="5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0"/>
  </r>
  <r>
    <n v="5"/>
    <n v="999"/>
    <x v="6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0"/>
  </r>
  <r>
    <n v="5"/>
    <n v="999"/>
    <x v="132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0"/>
  </r>
  <r>
    <n v="5"/>
    <n v="999"/>
    <x v="7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8"/>
    <x v="1"/>
    <n v="1"/>
    <n v="0"/>
    <n v="62680.97"/>
    <n v="0"/>
    <n v="0"/>
    <n v="0"/>
    <n v="0"/>
    <n v="62680.97"/>
    <s v="Wyoming"/>
    <d v="2020-12-01T00:00:00"/>
    <x v="12"/>
    <x v="12"/>
    <s v="NonSpecific Product (999)"/>
    <s v="Cheyenne Light Fuel &amp; Power Co"/>
    <x v="1"/>
    <s v="391"/>
  </r>
  <r>
    <n v="5"/>
    <n v="999"/>
    <x v="9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11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1"/>
  </r>
  <r>
    <n v="5"/>
    <n v="999"/>
    <x v="133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2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3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4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34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2"/>
  </r>
  <r>
    <n v="5"/>
    <n v="999"/>
    <x v="15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3"/>
  </r>
  <r>
    <n v="5"/>
    <n v="999"/>
    <x v="16"/>
    <x v="1"/>
    <n v="1"/>
    <n v="0"/>
    <n v="9586.0300000000007"/>
    <n v="0"/>
    <n v="0"/>
    <n v="0"/>
    <n v="0"/>
    <n v="9586.0300000000007"/>
    <s v="Wyoming"/>
    <d v="2020-12-01T00:00:00"/>
    <x v="12"/>
    <x v="12"/>
    <s v="NonSpecific Product (999)"/>
    <s v="Cheyenne Light Fuel &amp; Power Co"/>
    <x v="1"/>
    <s v="394"/>
  </r>
  <r>
    <n v="5"/>
    <n v="999"/>
    <x v="19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6"/>
  </r>
  <r>
    <n v="5"/>
    <n v="999"/>
    <x v="20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7"/>
  </r>
  <r>
    <n v="5"/>
    <n v="999"/>
    <x v="21"/>
    <x v="1"/>
    <n v="1"/>
    <n v="0"/>
    <n v="0"/>
    <n v="0"/>
    <n v="0"/>
    <n v="0"/>
    <n v="0"/>
    <n v="0"/>
    <s v="Wyoming"/>
    <d v="2020-12-01T00:00:00"/>
    <x v="12"/>
    <x v="12"/>
    <s v="NonSpecific Product (999)"/>
    <s v="Cheyenne Light Fuel &amp; Power Co"/>
    <x v="1"/>
    <s v="398"/>
  </r>
  <r>
    <n v="5"/>
    <n v="122"/>
    <x v="23"/>
    <x v="1"/>
    <n v="1"/>
    <n v="305025.85000000003"/>
    <n v="23567.920000000002"/>
    <n v="0"/>
    <n v="0"/>
    <n v="0"/>
    <n v="0"/>
    <n v="328593.77"/>
    <s v="Wyoming"/>
    <d v="2020-12-01T00:00:00"/>
    <x v="12"/>
    <x v="12"/>
    <s v="Regulated Electric (122)"/>
    <s v="Cheyenne Light Fuel &amp; Power Co"/>
    <x v="2"/>
    <s v="311"/>
  </r>
  <r>
    <n v="5"/>
    <n v="122"/>
    <x v="24"/>
    <x v="1"/>
    <n v="1"/>
    <n v="2771819.33"/>
    <n v="769264.44000000006"/>
    <n v="0"/>
    <n v="0"/>
    <n v="0"/>
    <n v="0"/>
    <n v="3541083.77"/>
    <s v="Wyoming"/>
    <d v="2020-12-01T00:00:00"/>
    <x v="12"/>
    <x v="12"/>
    <s v="Regulated Electric (122)"/>
    <s v="Cheyenne Light Fuel &amp; Power Co"/>
    <x v="2"/>
    <s v="312"/>
  </r>
  <r>
    <n v="5"/>
    <n v="122"/>
    <x v="25"/>
    <x v="1"/>
    <n v="1"/>
    <n v="394285.88"/>
    <n v="0"/>
    <n v="0"/>
    <n v="0"/>
    <n v="0"/>
    <n v="0"/>
    <n v="394285.88"/>
    <s v="Wyoming"/>
    <d v="2020-12-01T00:00:00"/>
    <x v="12"/>
    <x v="12"/>
    <s v="Regulated Electric (122)"/>
    <s v="Cheyenne Light Fuel &amp; Power Co"/>
    <x v="2"/>
    <s v="314"/>
  </r>
  <r>
    <n v="5"/>
    <n v="122"/>
    <x v="2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15"/>
  </r>
  <r>
    <n v="5"/>
    <n v="122"/>
    <x v="2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16"/>
  </r>
  <r>
    <n v="5"/>
    <n v="122"/>
    <x v="28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2"/>
    <s v="340"/>
  </r>
  <r>
    <n v="5"/>
    <n v="122"/>
    <x v="29"/>
    <x v="1"/>
    <n v="1"/>
    <n v="306984.35000000003"/>
    <n v="-369.17"/>
    <n v="0"/>
    <n v="0"/>
    <n v="0"/>
    <n v="0"/>
    <n v="306615.18"/>
    <s v="Wyoming"/>
    <d v="2020-12-01T00:00:00"/>
    <x v="12"/>
    <x v="12"/>
    <s v="Regulated Electric (122)"/>
    <s v="Cheyenne Light Fuel &amp; Power Co"/>
    <x v="2"/>
    <s v="341"/>
  </r>
  <r>
    <n v="5"/>
    <n v="122"/>
    <x v="30"/>
    <x v="1"/>
    <n v="1"/>
    <n v="66496.509999999995"/>
    <n v="0"/>
    <n v="0"/>
    <n v="0"/>
    <n v="0"/>
    <n v="0"/>
    <n v="66496.509999999995"/>
    <s v="Wyoming"/>
    <d v="2020-12-01T00:00:00"/>
    <x v="12"/>
    <x v="12"/>
    <s v="Regulated Electric (122)"/>
    <s v="Cheyenne Light Fuel &amp; Power Co"/>
    <x v="2"/>
    <s v="341"/>
  </r>
  <r>
    <n v="5"/>
    <n v="122"/>
    <x v="31"/>
    <x v="1"/>
    <n v="1"/>
    <n v="256448.72"/>
    <n v="0"/>
    <n v="0"/>
    <n v="0"/>
    <n v="0"/>
    <n v="0"/>
    <n v="256448.72"/>
    <s v="Wyoming"/>
    <d v="2020-12-01T00:00:00"/>
    <x v="12"/>
    <x v="12"/>
    <s v="Regulated Electric (122)"/>
    <s v="Cheyenne Light Fuel &amp; Power Co"/>
    <x v="2"/>
    <s v="342"/>
  </r>
  <r>
    <n v="5"/>
    <n v="122"/>
    <x v="32"/>
    <x v="1"/>
    <n v="1"/>
    <n v="34133346.939999998"/>
    <n v="94565.17"/>
    <n v="0"/>
    <n v="0"/>
    <n v="0"/>
    <n v="0"/>
    <n v="34227912.109999999"/>
    <s v="Wyoming"/>
    <d v="2020-12-01T00:00:00"/>
    <x v="12"/>
    <x v="12"/>
    <s v="Regulated Electric (122)"/>
    <s v="Cheyenne Light Fuel &amp; Power Co"/>
    <x v="2"/>
    <s v="344"/>
  </r>
  <r>
    <n v="5"/>
    <n v="122"/>
    <x v="33"/>
    <x v="1"/>
    <n v="1"/>
    <n v="439007.04000000004"/>
    <n v="0"/>
    <n v="0"/>
    <n v="0"/>
    <n v="0"/>
    <n v="0"/>
    <n v="439007.04000000004"/>
    <s v="Wyoming"/>
    <d v="2020-12-01T00:00:00"/>
    <x v="12"/>
    <x v="12"/>
    <s v="Regulated Electric (122)"/>
    <s v="Cheyenne Light Fuel &amp; Power Co"/>
    <x v="2"/>
    <s v="345"/>
  </r>
  <r>
    <n v="5"/>
    <n v="122"/>
    <x v="34"/>
    <x v="1"/>
    <n v="1"/>
    <n v="53294.559999999998"/>
    <n v="0"/>
    <n v="0"/>
    <n v="0"/>
    <n v="0"/>
    <n v="0"/>
    <n v="53294.559999999998"/>
    <s v="Wyoming"/>
    <d v="2020-12-01T00:00:00"/>
    <x v="12"/>
    <x v="12"/>
    <s v="Regulated Electric (122)"/>
    <s v="Cheyenne Light Fuel &amp; Power Co"/>
    <x v="2"/>
    <s v="346"/>
  </r>
  <r>
    <n v="5"/>
    <n v="122"/>
    <x v="35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0"/>
  </r>
  <r>
    <n v="5"/>
    <n v="122"/>
    <x v="3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0"/>
  </r>
  <r>
    <n v="5"/>
    <n v="122"/>
    <x v="38"/>
    <x v="1"/>
    <n v="1"/>
    <n v="7549985.6399999997"/>
    <n v="49633.73"/>
    <n v="0"/>
    <n v="0"/>
    <n v="0"/>
    <n v="0"/>
    <n v="7599619.3700000001"/>
    <s v="Wyoming"/>
    <d v="2020-12-01T00:00:00"/>
    <x v="12"/>
    <x v="12"/>
    <s v="Regulated Electric (122)"/>
    <s v="Cheyenne Light Fuel &amp; Power Co"/>
    <x v="3"/>
    <s v="352"/>
  </r>
  <r>
    <n v="5"/>
    <n v="122"/>
    <x v="39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2"/>
  </r>
  <r>
    <n v="5"/>
    <n v="122"/>
    <x v="40"/>
    <x v="1"/>
    <n v="1"/>
    <n v="1573852.42"/>
    <n v="216411.17"/>
    <n v="0"/>
    <n v="0"/>
    <n v="0"/>
    <n v="0"/>
    <n v="1790263.5899999999"/>
    <s v="Wyoming"/>
    <d v="2020-12-01T00:00:00"/>
    <x v="12"/>
    <x v="12"/>
    <s v="Regulated Electric (122)"/>
    <s v="Cheyenne Light Fuel &amp; Power Co"/>
    <x v="3"/>
    <s v="353"/>
  </r>
  <r>
    <n v="5"/>
    <n v="122"/>
    <x v="141"/>
    <x v="1"/>
    <n v="1"/>
    <n v="2176514.96"/>
    <n v="61968.94"/>
    <n v="0"/>
    <n v="0"/>
    <n v="0"/>
    <n v="0"/>
    <n v="2238483.9"/>
    <s v="Wyoming"/>
    <d v="2020-12-01T00:00:00"/>
    <x v="12"/>
    <x v="12"/>
    <s v="Regulated Electric (122)"/>
    <s v="Cheyenne Light Fuel &amp; Power Co"/>
    <x v="3"/>
    <s v="353"/>
  </r>
  <r>
    <n v="5"/>
    <n v="122"/>
    <x v="135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3"/>
  </r>
  <r>
    <n v="5"/>
    <n v="122"/>
    <x v="13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3"/>
  </r>
  <r>
    <n v="5"/>
    <n v="122"/>
    <x v="42"/>
    <x v="1"/>
    <n v="1"/>
    <n v="8197.31"/>
    <n v="0"/>
    <n v="0"/>
    <n v="0"/>
    <n v="0"/>
    <n v="0"/>
    <n v="8197.31"/>
    <s v="Wyoming"/>
    <d v="2020-12-01T00:00:00"/>
    <x v="12"/>
    <x v="12"/>
    <s v="Regulated Electric (122)"/>
    <s v="Cheyenne Light Fuel &amp; Power Co"/>
    <x v="3"/>
    <s v="355"/>
  </r>
  <r>
    <n v="5"/>
    <n v="122"/>
    <x v="43"/>
    <x v="1"/>
    <n v="1"/>
    <n v="8197.34"/>
    <n v="0"/>
    <n v="0"/>
    <n v="0"/>
    <n v="0"/>
    <n v="0"/>
    <n v="8197.34"/>
    <s v="Wyoming"/>
    <d v="2020-12-01T00:00:00"/>
    <x v="12"/>
    <x v="12"/>
    <s v="Regulated Electric (122)"/>
    <s v="Cheyenne Light Fuel &amp; Power Co"/>
    <x v="3"/>
    <s v="356"/>
  </r>
  <r>
    <n v="5"/>
    <n v="122"/>
    <x v="44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3"/>
    <s v="358"/>
  </r>
  <r>
    <n v="5"/>
    <n v="122"/>
    <x v="45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60"/>
  </r>
  <r>
    <n v="5"/>
    <n v="122"/>
    <x v="4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60"/>
  </r>
  <r>
    <n v="5"/>
    <n v="122"/>
    <x v="4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60"/>
  </r>
  <r>
    <n v="5"/>
    <n v="122"/>
    <x v="48"/>
    <x v="1"/>
    <n v="1"/>
    <n v="0"/>
    <n v="2528.6"/>
    <n v="0"/>
    <n v="0"/>
    <n v="0"/>
    <n v="0"/>
    <n v="2528.6"/>
    <s v="Wyoming"/>
    <d v="2020-12-01T00:00:00"/>
    <x v="12"/>
    <x v="12"/>
    <s v="Regulated Electric (122)"/>
    <s v="Cheyenne Light Fuel &amp; Power Co"/>
    <x v="4"/>
    <s v="361"/>
  </r>
  <r>
    <n v="5"/>
    <n v="122"/>
    <x v="50"/>
    <x v="1"/>
    <n v="1"/>
    <n v="1110927.1499999999"/>
    <n v="-1036111.2"/>
    <n v="0"/>
    <n v="0"/>
    <n v="-74815.95"/>
    <n v="0"/>
    <n v="0"/>
    <s v="Wyoming"/>
    <d v="2020-12-01T00:00:00"/>
    <x v="12"/>
    <x v="12"/>
    <s v="Regulated Electric (122)"/>
    <s v="Cheyenne Light Fuel &amp; Power Co"/>
    <x v="4"/>
    <s v="362"/>
  </r>
  <r>
    <n v="5"/>
    <n v="122"/>
    <x v="51"/>
    <x v="1"/>
    <n v="1"/>
    <n v="6438688.2999999998"/>
    <n v="-901666.37"/>
    <n v="0"/>
    <n v="0"/>
    <n v="0"/>
    <n v="0"/>
    <n v="5537021.9299999997"/>
    <s v="Wyoming"/>
    <d v="2020-12-01T00:00:00"/>
    <x v="12"/>
    <x v="12"/>
    <s v="Regulated Electric (122)"/>
    <s v="Cheyenne Light Fuel &amp; Power Co"/>
    <x v="4"/>
    <s v="364"/>
  </r>
  <r>
    <n v="5"/>
    <n v="122"/>
    <x v="52"/>
    <x v="1"/>
    <n v="1"/>
    <n v="411273.26"/>
    <n v="-68471.61"/>
    <n v="0"/>
    <n v="0"/>
    <n v="0"/>
    <n v="0"/>
    <n v="342801.65"/>
    <s v="Wyoming"/>
    <d v="2020-12-01T00:00:00"/>
    <x v="12"/>
    <x v="12"/>
    <s v="Regulated Electric (122)"/>
    <s v="Cheyenne Light Fuel &amp; Power Co"/>
    <x v="4"/>
    <s v="365"/>
  </r>
  <r>
    <n v="5"/>
    <n v="122"/>
    <x v="53"/>
    <x v="1"/>
    <n v="1"/>
    <n v="685626.43"/>
    <n v="612414.55000000005"/>
    <n v="0"/>
    <n v="0"/>
    <n v="0"/>
    <n v="0"/>
    <n v="1298040.98"/>
    <s v="Wyoming"/>
    <d v="2020-12-01T00:00:00"/>
    <x v="12"/>
    <x v="12"/>
    <s v="Regulated Electric (122)"/>
    <s v="Cheyenne Light Fuel &amp; Power Co"/>
    <x v="4"/>
    <s v="366"/>
  </r>
  <r>
    <n v="5"/>
    <n v="122"/>
    <x v="54"/>
    <x v="1"/>
    <n v="1"/>
    <n v="5035876.83"/>
    <n v="-1537196.47"/>
    <n v="0"/>
    <n v="0"/>
    <n v="0"/>
    <n v="0"/>
    <n v="3498680.36"/>
    <s v="Wyoming"/>
    <d v="2020-12-01T00:00:00"/>
    <x v="12"/>
    <x v="12"/>
    <s v="Regulated Electric (122)"/>
    <s v="Cheyenne Light Fuel &amp; Power Co"/>
    <x v="4"/>
    <s v="367"/>
  </r>
  <r>
    <n v="5"/>
    <n v="122"/>
    <x v="55"/>
    <x v="1"/>
    <n v="1"/>
    <n v="603163.27"/>
    <n v="-64226.19"/>
    <n v="0"/>
    <n v="0"/>
    <n v="0"/>
    <n v="0"/>
    <n v="538937.07999999996"/>
    <s v="Wyoming"/>
    <d v="2020-12-01T00:00:00"/>
    <x v="12"/>
    <x v="12"/>
    <s v="Regulated Electric (122)"/>
    <s v="Cheyenne Light Fuel &amp; Power Co"/>
    <x v="4"/>
    <s v="368"/>
  </r>
  <r>
    <n v="5"/>
    <n v="122"/>
    <x v="56"/>
    <x v="1"/>
    <n v="1"/>
    <n v="907583.41"/>
    <n v="-171692.75"/>
    <n v="0"/>
    <n v="0"/>
    <n v="0"/>
    <n v="0"/>
    <n v="735890.66"/>
    <s v="Wyoming"/>
    <d v="2020-12-01T00:00:00"/>
    <x v="12"/>
    <x v="12"/>
    <s v="Regulated Electric (122)"/>
    <s v="Cheyenne Light Fuel &amp; Power Co"/>
    <x v="4"/>
    <s v="368"/>
  </r>
  <r>
    <n v="5"/>
    <n v="122"/>
    <x v="57"/>
    <x v="1"/>
    <n v="1"/>
    <n v="754288.21"/>
    <n v="-193538.57"/>
    <n v="0"/>
    <n v="0"/>
    <n v="0"/>
    <n v="0"/>
    <n v="560749.64"/>
    <s v="Wyoming"/>
    <d v="2020-12-01T00:00:00"/>
    <x v="12"/>
    <x v="12"/>
    <s v="Regulated Electric (122)"/>
    <s v="Cheyenne Light Fuel &amp; Power Co"/>
    <x v="4"/>
    <s v="368"/>
  </r>
  <r>
    <n v="5"/>
    <n v="122"/>
    <x v="58"/>
    <x v="1"/>
    <n v="1"/>
    <n v="91871.06"/>
    <n v="818.24"/>
    <n v="0"/>
    <n v="0"/>
    <n v="0"/>
    <n v="0"/>
    <n v="92689.3"/>
    <s v="Wyoming"/>
    <d v="2020-12-01T00:00:00"/>
    <x v="12"/>
    <x v="12"/>
    <s v="Regulated Electric (122)"/>
    <s v="Cheyenne Light Fuel &amp; Power Co"/>
    <x v="4"/>
    <s v="369"/>
  </r>
  <r>
    <n v="5"/>
    <n v="122"/>
    <x v="59"/>
    <x v="1"/>
    <n v="1"/>
    <n v="695724.43"/>
    <n v="68041.399999999994"/>
    <n v="0"/>
    <n v="0"/>
    <n v="0"/>
    <n v="0"/>
    <n v="763765.83"/>
    <s v="Wyoming"/>
    <d v="2020-12-01T00:00:00"/>
    <x v="12"/>
    <x v="12"/>
    <s v="Regulated Electric (122)"/>
    <s v="Cheyenne Light Fuel &amp; Power Co"/>
    <x v="4"/>
    <s v="369"/>
  </r>
  <r>
    <n v="5"/>
    <n v="122"/>
    <x v="60"/>
    <x v="1"/>
    <n v="1"/>
    <n v="13577.98"/>
    <n v="-13577.98"/>
    <n v="0"/>
    <n v="0"/>
    <n v="0"/>
    <n v="0"/>
    <n v="0"/>
    <s v="Wyoming"/>
    <d v="2020-12-01T00:00:00"/>
    <x v="12"/>
    <x v="12"/>
    <s v="Regulated Electric (122)"/>
    <s v="Cheyenne Light Fuel &amp; Power Co"/>
    <x v="4"/>
    <s v="370"/>
  </r>
  <r>
    <n v="5"/>
    <n v="122"/>
    <x v="61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4"/>
    <s v="370"/>
  </r>
  <r>
    <n v="5"/>
    <n v="122"/>
    <x v="62"/>
    <x v="1"/>
    <n v="1"/>
    <n v="13578.04"/>
    <n v="263590.55"/>
    <n v="0"/>
    <n v="0"/>
    <n v="0"/>
    <n v="0"/>
    <n v="277168.59000000003"/>
    <s v="Wyoming"/>
    <d v="2020-12-01T00:00:00"/>
    <x v="12"/>
    <x v="12"/>
    <s v="Regulated Electric (122)"/>
    <s v="Cheyenne Light Fuel &amp; Power Co"/>
    <x v="4"/>
    <s v="370"/>
  </r>
  <r>
    <n v="5"/>
    <n v="122"/>
    <x v="63"/>
    <x v="1"/>
    <n v="1"/>
    <n v="2101.15"/>
    <n v="0"/>
    <n v="0"/>
    <n v="0"/>
    <n v="0"/>
    <n v="0"/>
    <n v="2101.15"/>
    <s v="Wyoming"/>
    <d v="2020-12-01T00:00:00"/>
    <x v="12"/>
    <x v="12"/>
    <s v="Regulated Electric (122)"/>
    <s v="Cheyenne Light Fuel &amp; Power Co"/>
    <x v="4"/>
    <s v="371"/>
  </r>
  <r>
    <n v="5"/>
    <n v="122"/>
    <x v="64"/>
    <x v="1"/>
    <n v="1"/>
    <n v="762553.94000000006"/>
    <n v="96670.040000000008"/>
    <n v="0"/>
    <n v="0"/>
    <n v="0"/>
    <n v="0"/>
    <n v="859223.98"/>
    <s v="Wyoming"/>
    <d v="2020-12-01T00:00:00"/>
    <x v="12"/>
    <x v="12"/>
    <s v="Regulated Electric (122)"/>
    <s v="Cheyenne Light Fuel &amp; Power Co"/>
    <x v="4"/>
    <s v="373"/>
  </r>
  <r>
    <n v="5"/>
    <n v="122"/>
    <x v="138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89"/>
  </r>
  <r>
    <n v="5"/>
    <n v="122"/>
    <x v="13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0"/>
  </r>
  <r>
    <n v="5"/>
    <n v="122"/>
    <x v="139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0"/>
  </r>
  <r>
    <n v="5"/>
    <n v="122"/>
    <x v="65"/>
    <x v="1"/>
    <n v="1"/>
    <n v="14708.06"/>
    <n v="0"/>
    <n v="0"/>
    <n v="74815.95"/>
    <n v="0"/>
    <n v="0"/>
    <n v="89524.01"/>
    <s v="Wyoming"/>
    <d v="2020-12-01T00:00:00"/>
    <x v="12"/>
    <x v="12"/>
    <s v="Regulated Electric (122)"/>
    <s v="Cheyenne Light Fuel &amp; Power Co"/>
    <x v="0"/>
    <s v="391"/>
  </r>
  <r>
    <n v="5"/>
    <n v="122"/>
    <x v="0"/>
    <x v="1"/>
    <n v="1"/>
    <n v="51892.49"/>
    <n v="994403.36"/>
    <n v="0"/>
    <n v="0"/>
    <n v="0"/>
    <n v="0"/>
    <n v="1046295.85"/>
    <s v="Wyoming"/>
    <d v="2020-12-01T00:00:00"/>
    <x v="12"/>
    <x v="12"/>
    <s v="Regulated Electric (122)"/>
    <s v="Cheyenne Light Fuel &amp; Power Co"/>
    <x v="0"/>
    <s v="391"/>
  </r>
  <r>
    <n v="5"/>
    <n v="122"/>
    <x v="1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1"/>
  </r>
  <r>
    <n v="5"/>
    <n v="122"/>
    <x v="6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6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68"/>
    <x v="1"/>
    <n v="1"/>
    <n v="57194.85"/>
    <n v="51838.950000000004"/>
    <n v="0"/>
    <n v="0"/>
    <n v="0"/>
    <n v="0"/>
    <n v="109033.8"/>
    <s v="Wyoming"/>
    <d v="2020-12-01T00:00:00"/>
    <x v="12"/>
    <x v="12"/>
    <s v="Regulated Electric (122)"/>
    <s v="Cheyenne Light Fuel &amp; Power Co"/>
    <x v="0"/>
    <s v="392"/>
  </r>
  <r>
    <n v="5"/>
    <n v="122"/>
    <x v="69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70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71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2"/>
  </r>
  <r>
    <n v="5"/>
    <n v="122"/>
    <x v="73"/>
    <x v="1"/>
    <n v="1"/>
    <n v="0"/>
    <n v="11131.83"/>
    <n v="0"/>
    <n v="0"/>
    <n v="0"/>
    <n v="0"/>
    <n v="11131.83"/>
    <s v="Wyoming"/>
    <d v="2020-12-01T00:00:00"/>
    <x v="12"/>
    <x v="12"/>
    <s v="Regulated Electric (122)"/>
    <s v="Cheyenne Light Fuel &amp; Power Co"/>
    <x v="0"/>
    <s v="394"/>
  </r>
  <r>
    <n v="5"/>
    <n v="122"/>
    <x v="75"/>
    <x v="1"/>
    <n v="1"/>
    <n v="0"/>
    <n v="46360.5"/>
    <n v="0"/>
    <n v="0"/>
    <n v="0"/>
    <n v="0"/>
    <n v="46360.5"/>
    <s v="Wyoming"/>
    <d v="2020-12-01T00:00:00"/>
    <x v="12"/>
    <x v="12"/>
    <s v="Regulated Electric (122)"/>
    <s v="Cheyenne Light Fuel &amp; Power Co"/>
    <x v="0"/>
    <s v="395"/>
  </r>
  <r>
    <n v="5"/>
    <n v="122"/>
    <x v="76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6"/>
  </r>
  <r>
    <n v="5"/>
    <n v="122"/>
    <x v="77"/>
    <x v="1"/>
    <n v="1"/>
    <n v="0"/>
    <n v="0"/>
    <n v="0"/>
    <n v="0"/>
    <n v="0"/>
    <n v="0"/>
    <n v="0"/>
    <s v="Wyoming"/>
    <d v="2020-12-01T00:00:00"/>
    <x v="12"/>
    <x v="12"/>
    <s v="Regulated Electric (122)"/>
    <s v="Cheyenne Light Fuel &amp; Power Co"/>
    <x v="0"/>
    <s v="396"/>
  </r>
  <r>
    <n v="5"/>
    <n v="122"/>
    <x v="78"/>
    <x v="1"/>
    <n v="1"/>
    <n v="266413.31"/>
    <n v="1.69"/>
    <n v="0"/>
    <n v="0"/>
    <n v="0"/>
    <n v="0"/>
    <n v="266415"/>
    <s v="Wyoming"/>
    <d v="2020-12-01T00:00:00"/>
    <x v="12"/>
    <x v="12"/>
    <s v="Regulated Electric (122)"/>
    <s v="Cheyenne Light Fuel &amp; Power Co"/>
    <x v="0"/>
    <s v="397"/>
  </r>
  <r>
    <n v="5"/>
    <n v="122"/>
    <x v="79"/>
    <x v="1"/>
    <n v="1"/>
    <n v="0"/>
    <n v="1123.71"/>
    <n v="0"/>
    <n v="0"/>
    <n v="0"/>
    <n v="0"/>
    <n v="1123.71"/>
    <s v="Wyoming"/>
    <d v="2020-12-01T00:00:00"/>
    <x v="12"/>
    <x v="12"/>
    <s v="Regulated Electric (122)"/>
    <s v="Cheyenne Light Fuel &amp; Power Co"/>
    <x v="0"/>
    <s v="397"/>
  </r>
  <r>
    <n v="5"/>
    <n v="103"/>
    <x v="8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5"/>
  </r>
  <r>
    <n v="5"/>
    <n v="103"/>
    <x v="84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7"/>
  </r>
  <r>
    <n v="5"/>
    <n v="103"/>
    <x v="8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69"/>
  </r>
  <r>
    <n v="5"/>
    <n v="103"/>
    <x v="9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5"/>
  </r>
  <r>
    <n v="5"/>
    <n v="103"/>
    <x v="9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9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6"/>
  </r>
  <r>
    <n v="5"/>
    <n v="103"/>
    <x v="102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8"/>
  </r>
  <r>
    <n v="5"/>
    <n v="103"/>
    <x v="10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79"/>
  </r>
  <r>
    <n v="5"/>
    <n v="103"/>
    <x v="104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0"/>
  </r>
  <r>
    <n v="5"/>
    <n v="103"/>
    <x v="10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0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1"/>
  </r>
  <r>
    <n v="5"/>
    <n v="103"/>
    <x v="11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2"/>
  </r>
  <r>
    <n v="5"/>
    <n v="103"/>
    <x v="11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3"/>
  </r>
  <r>
    <n v="5"/>
    <n v="103"/>
    <x v="112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5"/>
  </r>
  <r>
    <n v="5"/>
    <n v="103"/>
    <x v="11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87"/>
  </r>
  <r>
    <n v="5"/>
    <n v="103"/>
    <x v="115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6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7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1"/>
  </r>
  <r>
    <n v="5"/>
    <n v="103"/>
    <x v="11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1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2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3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2"/>
  </r>
  <r>
    <n v="5"/>
    <n v="103"/>
    <x v="124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4"/>
  </r>
  <r>
    <n v="5"/>
    <n v="103"/>
    <x v="128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6"/>
  </r>
  <r>
    <n v="5"/>
    <n v="103"/>
    <x v="129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7"/>
  </r>
  <r>
    <n v="5"/>
    <n v="103"/>
    <x v="130"/>
    <x v="1"/>
    <n v="1"/>
    <n v="0"/>
    <n v="0"/>
    <n v="0"/>
    <n v="0"/>
    <n v="0"/>
    <n v="0"/>
    <n v="0"/>
    <s v="Wyoming"/>
    <d v="2020-12-01T00:00:00"/>
    <x v="12"/>
    <x v="12"/>
    <s v="Regulated Gas (103)"/>
    <s v="Cheyenne Light Fuel &amp; Power Co"/>
    <x v="5"/>
    <s v="398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0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2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3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4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5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6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7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8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9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0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1"/>
    <s v="Regulated Electric (122)"/>
    <s v="Cheyenne Light Fuel &amp; Power Co"/>
    <x v="3"/>
    <s v="350"/>
  </r>
  <r>
    <n v="5"/>
    <n v="122"/>
    <x v="35"/>
    <x v="3"/>
    <n v="1"/>
    <n v="318000"/>
    <n v="0"/>
    <n v="0"/>
    <n v="0"/>
    <n v="0"/>
    <n v="0"/>
    <n v="318000"/>
    <s v="Wyoming"/>
    <d v="2019-12-01T00:00:00"/>
    <x v="12"/>
    <x v="12"/>
    <s v="Regulated Electric (122)"/>
    <s v="Cheyenne Light Fuel &amp; Power Co"/>
    <x v="3"/>
    <s v="35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0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2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3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4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5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6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7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8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9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0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1"/>
    <s v="Regulated Electric (122)"/>
    <s v="Cheyenne Light Fuel &amp; Power Co"/>
    <x v="4"/>
    <s v="360"/>
  </r>
  <r>
    <n v="5"/>
    <n v="122"/>
    <x v="45"/>
    <x v="3"/>
    <n v="1"/>
    <n v="0"/>
    <n v="0"/>
    <n v="0"/>
    <n v="0"/>
    <n v="0"/>
    <n v="0"/>
    <n v="0"/>
    <s v="Wyoming"/>
    <d v="2019-12-01T00:00:00"/>
    <x v="12"/>
    <x v="12"/>
    <s v="Regulated Electric (122)"/>
    <s v="Cheyenne Light Fuel &amp; Power Co"/>
    <x v="4"/>
    <s v="360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0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2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3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4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5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6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7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8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9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0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1"/>
    <s v="Regulated Gas (103)"/>
    <s v="Cheyenne Light Fuel &amp; Power Co"/>
    <x v="5"/>
    <s v="376"/>
  </r>
  <r>
    <n v="5"/>
    <n v="103"/>
    <x v="101"/>
    <x v="3"/>
    <n v="1"/>
    <n v="0"/>
    <n v="0"/>
    <n v="0"/>
    <n v="0"/>
    <n v="0"/>
    <n v="0"/>
    <n v="0"/>
    <s v="Wyoming"/>
    <d v="2019-12-01T00:00:00"/>
    <x v="12"/>
    <x v="12"/>
    <s v="Regulated Gas (103)"/>
    <s v="Cheyenne Light Fuel &amp; Power Co"/>
    <x v="5"/>
    <s v="37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6">
  <r>
    <n v="5"/>
    <x v="0"/>
    <x v="0"/>
    <x v="0"/>
    <n v="1"/>
    <n v="1133410.1599999999"/>
    <n v="0"/>
    <n v="0"/>
    <n v="0"/>
    <n v="0"/>
    <n v="0"/>
    <n v="1133410.1599999999"/>
    <s v="Wyoming"/>
    <d v="2020-12-01T00:00:00"/>
    <x v="0"/>
    <d v="2020-12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11-01T00:00:00"/>
    <x v="1"/>
    <d v="2021-11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10-01T00:00:00"/>
    <x v="2"/>
    <d v="2021-10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9-01T00:00:00"/>
    <x v="3"/>
    <d v="2021-09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8-01T00:00:00"/>
    <x v="4"/>
    <d v="2021-08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7-01T00:00:00"/>
    <x v="5"/>
    <d v="2021-07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6-01T00:00:00"/>
    <x v="6"/>
    <d v="2021-06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5-01T00:00:00"/>
    <x v="7"/>
    <d v="2021-05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4-01T00:00:00"/>
    <x v="8"/>
    <d v="2021-04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3-01T00:00:00"/>
    <x v="9"/>
    <d v="2021-03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2-01T00:00:00"/>
    <x v="10"/>
    <d v="2021-02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0"/>
  </r>
  <r>
    <n v="5"/>
    <x v="0"/>
    <x v="0"/>
    <x v="0"/>
    <n v="1"/>
    <n v="1133410.1599999999"/>
    <n v="0"/>
    <n v="0"/>
    <n v="0"/>
    <n v="0"/>
    <n v="0"/>
    <n v="1133410.1599999999"/>
    <s v="Wyoming"/>
    <d v="2021-01-01T00:00:00"/>
    <x v="11"/>
    <d v="2021-01-01T00:00:00"/>
    <x v="0"/>
    <x v="0"/>
    <x v="0"/>
    <x v="0"/>
  </r>
  <r>
    <n v="5"/>
    <x v="0"/>
    <x v="0"/>
    <x v="1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0"/>
  </r>
  <r>
    <n v="5"/>
    <x v="1"/>
    <x v="1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0"/>
  </r>
  <r>
    <n v="5"/>
    <x v="1"/>
    <x v="1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0"/>
  </r>
  <r>
    <n v="5"/>
    <x v="2"/>
    <x v="2"/>
    <x v="1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1"/>
  </r>
  <r>
    <n v="5"/>
    <x v="2"/>
    <x v="2"/>
    <x v="1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1"/>
  </r>
  <r>
    <n v="5"/>
    <x v="0"/>
    <x v="3"/>
    <x v="0"/>
    <n v="1"/>
    <n v="168500"/>
    <n v="0"/>
    <n v="0"/>
    <n v="0"/>
    <n v="0"/>
    <n v="0"/>
    <n v="168500"/>
    <s v="Wyoming"/>
    <d v="2020-12-01T00:00:00"/>
    <x v="0"/>
    <d v="2020-12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11-01T00:00:00"/>
    <x v="1"/>
    <d v="2021-11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10-01T00:00:00"/>
    <x v="2"/>
    <d v="2021-10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9-01T00:00:00"/>
    <x v="3"/>
    <d v="2021-09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8-01T00:00:00"/>
    <x v="4"/>
    <d v="2021-08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7-01T00:00:00"/>
    <x v="5"/>
    <d v="2021-07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6-01T00:00:00"/>
    <x v="6"/>
    <d v="2021-06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5-01T00:00:00"/>
    <x v="7"/>
    <d v="2021-05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4-01T00:00:00"/>
    <x v="8"/>
    <d v="2021-04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3-01T00:00:00"/>
    <x v="9"/>
    <d v="2021-03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2-01T00:00:00"/>
    <x v="10"/>
    <d v="2021-02-01T00:00:00"/>
    <x v="0"/>
    <x v="0"/>
    <x v="0"/>
    <x v="2"/>
  </r>
  <r>
    <n v="5"/>
    <x v="0"/>
    <x v="3"/>
    <x v="0"/>
    <n v="1"/>
    <n v="168500"/>
    <n v="0"/>
    <n v="0"/>
    <n v="0"/>
    <n v="0"/>
    <n v="0"/>
    <n v="168500"/>
    <s v="Wyoming"/>
    <d v="2021-01-01T00:00:00"/>
    <x v="11"/>
    <d v="2021-01-01T00:00:00"/>
    <x v="0"/>
    <x v="0"/>
    <x v="0"/>
    <x v="2"/>
  </r>
  <r>
    <n v="5"/>
    <x v="0"/>
    <x v="4"/>
    <x v="0"/>
    <n v="1"/>
    <n v="10165797.15"/>
    <n v="0"/>
    <n v="0"/>
    <n v="0"/>
    <n v="0"/>
    <n v="0"/>
    <n v="10165797.15"/>
    <s v="Wyoming"/>
    <d v="2020-12-01T00:00:00"/>
    <x v="0"/>
    <d v="2020-12-01T00:00:00"/>
    <x v="0"/>
    <x v="0"/>
    <x v="3"/>
    <x v="3"/>
  </r>
  <r>
    <n v="5"/>
    <x v="0"/>
    <x v="4"/>
    <x v="2"/>
    <n v="1"/>
    <n v="305025.85000000003"/>
    <n v="23567.920000000002"/>
    <n v="0"/>
    <n v="0"/>
    <n v="0"/>
    <n v="0"/>
    <n v="328593.77"/>
    <s v="Wyoming"/>
    <d v="2020-12-01T00:00:00"/>
    <x v="0"/>
    <d v="2020-12-01T00:00:00"/>
    <x v="0"/>
    <x v="0"/>
    <x v="3"/>
    <x v="3"/>
  </r>
  <r>
    <n v="5"/>
    <x v="0"/>
    <x v="4"/>
    <x v="0"/>
    <n v="1"/>
    <n v="10482458.279999999"/>
    <n v="0"/>
    <n v="0"/>
    <n v="0"/>
    <n v="0"/>
    <n v="0"/>
    <n v="10482458.279999999"/>
    <s v="Wyoming"/>
    <d v="2021-11-01T00:00:00"/>
    <x v="1"/>
    <d v="2021-11-01T00:00:00"/>
    <x v="0"/>
    <x v="0"/>
    <x v="3"/>
    <x v="3"/>
  </r>
  <r>
    <n v="5"/>
    <x v="0"/>
    <x v="4"/>
    <x v="2"/>
    <n v="1"/>
    <n v="2914.62"/>
    <n v="-2914.62"/>
    <n v="0"/>
    <n v="0"/>
    <n v="0"/>
    <n v="0"/>
    <n v="0"/>
    <s v="Wyoming"/>
    <d v="2021-11-01T00:00:00"/>
    <x v="1"/>
    <d v="2021-11-01T00:00:00"/>
    <x v="0"/>
    <x v="0"/>
    <x v="3"/>
    <x v="3"/>
  </r>
  <r>
    <n v="5"/>
    <x v="0"/>
    <x v="4"/>
    <x v="0"/>
    <n v="1"/>
    <n v="10469343.77"/>
    <n v="22246.99"/>
    <n v="-9132.48"/>
    <n v="0"/>
    <n v="0"/>
    <n v="0"/>
    <n v="10482458.279999999"/>
    <s v="Wyoming"/>
    <d v="2021-10-01T00:00:00"/>
    <x v="2"/>
    <d v="2021-10-01T00:00:00"/>
    <x v="0"/>
    <x v="0"/>
    <x v="3"/>
    <x v="3"/>
  </r>
  <r>
    <n v="5"/>
    <x v="0"/>
    <x v="4"/>
    <x v="2"/>
    <n v="1"/>
    <n v="182915.35"/>
    <n v="-180000.73"/>
    <n v="0"/>
    <n v="0"/>
    <n v="0"/>
    <n v="0"/>
    <n v="2914.62"/>
    <s v="Wyoming"/>
    <d v="2021-10-01T00:00:00"/>
    <x v="2"/>
    <d v="2021-10-01T00:00:00"/>
    <x v="0"/>
    <x v="0"/>
    <x v="3"/>
    <x v="3"/>
  </r>
  <r>
    <n v="5"/>
    <x v="0"/>
    <x v="4"/>
    <x v="0"/>
    <n v="1"/>
    <n v="10469343.77"/>
    <n v="0"/>
    <n v="0"/>
    <n v="0"/>
    <n v="0"/>
    <n v="0"/>
    <n v="10469343.77"/>
    <s v="Wyoming"/>
    <d v="2021-09-01T00:00:00"/>
    <x v="3"/>
    <d v="2021-09-01T00:00:00"/>
    <x v="0"/>
    <x v="0"/>
    <x v="3"/>
    <x v="3"/>
  </r>
  <r>
    <n v="5"/>
    <x v="0"/>
    <x v="4"/>
    <x v="2"/>
    <n v="1"/>
    <n v="182915.35"/>
    <n v="0"/>
    <n v="0"/>
    <n v="0"/>
    <n v="0"/>
    <n v="0"/>
    <n v="182915.35"/>
    <s v="Wyoming"/>
    <d v="2021-09-01T00:00:00"/>
    <x v="3"/>
    <d v="2021-09-01T00:00:00"/>
    <x v="0"/>
    <x v="0"/>
    <x v="3"/>
    <x v="3"/>
  </r>
  <r>
    <n v="5"/>
    <x v="0"/>
    <x v="4"/>
    <x v="0"/>
    <n v="1"/>
    <n v="10469343.77"/>
    <n v="0"/>
    <n v="0"/>
    <n v="0"/>
    <n v="0"/>
    <n v="0"/>
    <n v="10469343.77"/>
    <s v="Wyoming"/>
    <d v="2021-08-01T00:00:00"/>
    <x v="4"/>
    <d v="2021-08-01T00:00:00"/>
    <x v="0"/>
    <x v="0"/>
    <x v="3"/>
    <x v="3"/>
  </r>
  <r>
    <n v="5"/>
    <x v="0"/>
    <x v="4"/>
    <x v="2"/>
    <n v="1"/>
    <n v="182915.35"/>
    <n v="0"/>
    <n v="0"/>
    <n v="0"/>
    <n v="0"/>
    <n v="0"/>
    <n v="182915.35"/>
    <s v="Wyoming"/>
    <d v="2021-08-01T00:00:00"/>
    <x v="4"/>
    <d v="2021-08-01T00:00:00"/>
    <x v="0"/>
    <x v="0"/>
    <x v="3"/>
    <x v="3"/>
  </r>
  <r>
    <n v="5"/>
    <x v="0"/>
    <x v="4"/>
    <x v="0"/>
    <n v="1"/>
    <n v="10469343.77"/>
    <n v="0"/>
    <n v="0"/>
    <n v="0"/>
    <n v="0"/>
    <n v="0"/>
    <n v="10469343.77"/>
    <s v="Wyoming"/>
    <d v="2021-07-01T00:00:00"/>
    <x v="5"/>
    <d v="2021-07-01T00:00:00"/>
    <x v="0"/>
    <x v="0"/>
    <x v="3"/>
    <x v="3"/>
  </r>
  <r>
    <n v="5"/>
    <x v="0"/>
    <x v="4"/>
    <x v="2"/>
    <n v="1"/>
    <n v="182915.35"/>
    <n v="0"/>
    <n v="0"/>
    <n v="0"/>
    <n v="0"/>
    <n v="0"/>
    <n v="182915.35"/>
    <s v="Wyoming"/>
    <d v="2021-07-01T00:00:00"/>
    <x v="5"/>
    <d v="2021-07-01T00:00:00"/>
    <x v="0"/>
    <x v="0"/>
    <x v="3"/>
    <x v="3"/>
  </r>
  <r>
    <n v="5"/>
    <x v="0"/>
    <x v="4"/>
    <x v="0"/>
    <n v="1"/>
    <n v="10306598.73"/>
    <n v="162745.04"/>
    <n v="0"/>
    <n v="0"/>
    <n v="0"/>
    <n v="0"/>
    <n v="10469343.77"/>
    <s v="Wyoming"/>
    <d v="2021-06-01T00:00:00"/>
    <x v="6"/>
    <d v="2021-06-01T00:00:00"/>
    <x v="0"/>
    <x v="0"/>
    <x v="3"/>
    <x v="3"/>
  </r>
  <r>
    <n v="5"/>
    <x v="0"/>
    <x v="4"/>
    <x v="2"/>
    <n v="1"/>
    <n v="268288.99"/>
    <n v="-85373.64"/>
    <n v="0"/>
    <n v="0"/>
    <n v="0"/>
    <n v="0"/>
    <n v="182915.35"/>
    <s v="Wyoming"/>
    <d v="2021-06-01T00:00:00"/>
    <x v="6"/>
    <d v="2021-06-01T00:00:00"/>
    <x v="0"/>
    <x v="0"/>
    <x v="3"/>
    <x v="3"/>
  </r>
  <r>
    <n v="5"/>
    <x v="0"/>
    <x v="4"/>
    <x v="0"/>
    <n v="1"/>
    <n v="10306598.73"/>
    <n v="0"/>
    <n v="0"/>
    <n v="0"/>
    <n v="0"/>
    <n v="0"/>
    <n v="10306598.73"/>
    <s v="Wyoming"/>
    <d v="2021-05-01T00:00:00"/>
    <x v="7"/>
    <d v="2021-05-01T00:00:00"/>
    <x v="0"/>
    <x v="0"/>
    <x v="3"/>
    <x v="3"/>
  </r>
  <r>
    <n v="5"/>
    <x v="0"/>
    <x v="4"/>
    <x v="2"/>
    <n v="1"/>
    <n v="268288.99"/>
    <n v="0"/>
    <n v="0"/>
    <n v="0"/>
    <n v="0"/>
    <n v="0"/>
    <n v="268288.99"/>
    <s v="Wyoming"/>
    <d v="2021-05-01T00:00:00"/>
    <x v="7"/>
    <d v="2021-05-01T00:00:00"/>
    <x v="0"/>
    <x v="0"/>
    <x v="3"/>
    <x v="3"/>
  </r>
  <r>
    <n v="5"/>
    <x v="0"/>
    <x v="4"/>
    <x v="0"/>
    <n v="1"/>
    <n v="10244104.960000001"/>
    <n v="62493.770000000004"/>
    <n v="0"/>
    <n v="0"/>
    <n v="0"/>
    <n v="0"/>
    <n v="10306598.73"/>
    <s v="Wyoming"/>
    <d v="2021-04-01T00:00:00"/>
    <x v="8"/>
    <d v="2021-04-01T00:00:00"/>
    <x v="0"/>
    <x v="0"/>
    <x v="3"/>
    <x v="3"/>
  </r>
  <r>
    <n v="5"/>
    <x v="0"/>
    <x v="4"/>
    <x v="2"/>
    <n v="1"/>
    <n v="330782.76"/>
    <n v="-62493.770000000004"/>
    <n v="0"/>
    <n v="0"/>
    <n v="0"/>
    <n v="0"/>
    <n v="268288.99"/>
    <s v="Wyoming"/>
    <d v="2021-04-01T00:00:00"/>
    <x v="8"/>
    <d v="2021-04-01T00:00:00"/>
    <x v="0"/>
    <x v="0"/>
    <x v="3"/>
    <x v="3"/>
  </r>
  <r>
    <n v="5"/>
    <x v="0"/>
    <x v="4"/>
    <x v="0"/>
    <n v="1"/>
    <n v="10244104.960000001"/>
    <n v="0"/>
    <n v="0"/>
    <n v="0"/>
    <n v="0"/>
    <n v="0"/>
    <n v="10244104.960000001"/>
    <s v="Wyoming"/>
    <d v="2021-03-01T00:00:00"/>
    <x v="9"/>
    <d v="2021-03-01T00:00:00"/>
    <x v="0"/>
    <x v="0"/>
    <x v="3"/>
    <x v="3"/>
  </r>
  <r>
    <n v="5"/>
    <x v="0"/>
    <x v="4"/>
    <x v="2"/>
    <n v="1"/>
    <n v="331378.06"/>
    <n v="-595.30000000000007"/>
    <n v="0"/>
    <n v="0"/>
    <n v="0"/>
    <n v="0"/>
    <n v="330782.76"/>
    <s v="Wyoming"/>
    <d v="2021-03-01T00:00:00"/>
    <x v="9"/>
    <d v="2021-03-01T00:00:00"/>
    <x v="0"/>
    <x v="0"/>
    <x v="3"/>
    <x v="3"/>
  </r>
  <r>
    <n v="5"/>
    <x v="0"/>
    <x v="4"/>
    <x v="0"/>
    <n v="1"/>
    <n v="10165797.15"/>
    <n v="78307.81"/>
    <n v="0"/>
    <n v="0"/>
    <n v="0"/>
    <n v="0"/>
    <n v="10244104.960000001"/>
    <s v="Wyoming"/>
    <d v="2021-02-01T00:00:00"/>
    <x v="10"/>
    <d v="2021-02-01T00:00:00"/>
    <x v="0"/>
    <x v="0"/>
    <x v="3"/>
    <x v="3"/>
  </r>
  <r>
    <n v="5"/>
    <x v="0"/>
    <x v="4"/>
    <x v="2"/>
    <n v="1"/>
    <n v="342594.44"/>
    <n v="-11216.380000000001"/>
    <n v="0"/>
    <n v="0"/>
    <n v="0"/>
    <n v="0"/>
    <n v="331378.06"/>
    <s v="Wyoming"/>
    <d v="2021-02-01T00:00:00"/>
    <x v="10"/>
    <d v="2021-02-01T00:00:00"/>
    <x v="0"/>
    <x v="0"/>
    <x v="3"/>
    <x v="3"/>
  </r>
  <r>
    <n v="5"/>
    <x v="0"/>
    <x v="4"/>
    <x v="0"/>
    <n v="1"/>
    <n v="10165797.15"/>
    <n v="0"/>
    <n v="0"/>
    <n v="0"/>
    <n v="0"/>
    <n v="0"/>
    <n v="10165797.15"/>
    <s v="Wyoming"/>
    <d v="2021-01-01T00:00:00"/>
    <x v="11"/>
    <d v="2021-01-01T00:00:00"/>
    <x v="0"/>
    <x v="0"/>
    <x v="3"/>
    <x v="3"/>
  </r>
  <r>
    <n v="5"/>
    <x v="0"/>
    <x v="4"/>
    <x v="2"/>
    <n v="1"/>
    <n v="328593.77"/>
    <n v="14000.67"/>
    <n v="0"/>
    <n v="0"/>
    <n v="0"/>
    <n v="0"/>
    <n v="342594.44"/>
    <s v="Wyoming"/>
    <d v="2021-01-01T00:00:00"/>
    <x v="11"/>
    <d v="2021-01-01T00:00:00"/>
    <x v="0"/>
    <x v="0"/>
    <x v="3"/>
    <x v="3"/>
  </r>
  <r>
    <n v="5"/>
    <x v="0"/>
    <x v="5"/>
    <x v="0"/>
    <n v="1"/>
    <n v="95304610.260000005"/>
    <n v="0"/>
    <n v="0"/>
    <n v="0"/>
    <n v="0"/>
    <n v="0"/>
    <n v="95304610.260000005"/>
    <s v="Wyoming"/>
    <d v="2020-12-01T00:00:00"/>
    <x v="0"/>
    <d v="2020-12-01T00:00:00"/>
    <x v="0"/>
    <x v="0"/>
    <x v="3"/>
    <x v="4"/>
  </r>
  <r>
    <n v="5"/>
    <x v="0"/>
    <x v="5"/>
    <x v="2"/>
    <n v="1"/>
    <n v="2771819.33"/>
    <n v="769264.44000000006"/>
    <n v="0"/>
    <n v="0"/>
    <n v="0"/>
    <n v="0"/>
    <n v="3541083.77"/>
    <s v="Wyoming"/>
    <d v="2020-12-01T00:00:00"/>
    <x v="0"/>
    <d v="2020-12-01T00:00:00"/>
    <x v="0"/>
    <x v="0"/>
    <x v="3"/>
    <x v="4"/>
  </r>
  <r>
    <n v="5"/>
    <x v="0"/>
    <x v="5"/>
    <x v="0"/>
    <n v="1"/>
    <n v="103295696.48999999"/>
    <n v="29115.600000000002"/>
    <n v="0"/>
    <n v="0"/>
    <n v="0"/>
    <n v="0"/>
    <n v="103324812.09"/>
    <s v="Wyoming"/>
    <d v="2021-11-01T00:00:00"/>
    <x v="1"/>
    <d v="2021-11-01T00:00:00"/>
    <x v="0"/>
    <x v="0"/>
    <x v="3"/>
    <x v="4"/>
  </r>
  <r>
    <n v="5"/>
    <x v="0"/>
    <x v="5"/>
    <x v="2"/>
    <n v="1"/>
    <n v="0"/>
    <n v="26624.9"/>
    <n v="0"/>
    <n v="0"/>
    <n v="0"/>
    <n v="0"/>
    <n v="26624.9"/>
    <s v="Wyoming"/>
    <d v="2021-11-01T00:00:00"/>
    <x v="1"/>
    <d v="2021-11-01T00:00:00"/>
    <x v="0"/>
    <x v="0"/>
    <x v="3"/>
    <x v="4"/>
  </r>
  <r>
    <n v="5"/>
    <x v="0"/>
    <x v="5"/>
    <x v="0"/>
    <n v="1"/>
    <n v="97187640.180000007"/>
    <n v="9114078.5099999998"/>
    <n v="-3006022.2"/>
    <n v="0"/>
    <n v="0"/>
    <n v="0"/>
    <n v="103295696.48999999"/>
    <s v="Wyoming"/>
    <d v="2021-10-01T00:00:00"/>
    <x v="2"/>
    <d v="2021-10-01T00:00:00"/>
    <x v="0"/>
    <x v="0"/>
    <x v="3"/>
    <x v="4"/>
  </r>
  <r>
    <n v="5"/>
    <x v="0"/>
    <x v="5"/>
    <x v="2"/>
    <n v="1"/>
    <n v="3524554.58"/>
    <n v="-3524554.58"/>
    <n v="0"/>
    <n v="0"/>
    <n v="0"/>
    <n v="0"/>
    <n v="0"/>
    <s v="Wyoming"/>
    <d v="2021-10-01T00:00:00"/>
    <x v="2"/>
    <d v="2021-10-01T00:00:00"/>
    <x v="0"/>
    <x v="0"/>
    <x v="3"/>
    <x v="4"/>
  </r>
  <r>
    <n v="5"/>
    <x v="0"/>
    <x v="5"/>
    <x v="0"/>
    <n v="1"/>
    <n v="95444805.930000007"/>
    <n v="2535241.52"/>
    <n v="-792407.27"/>
    <n v="0"/>
    <n v="0"/>
    <n v="0"/>
    <n v="97187640.180000007"/>
    <s v="Wyoming"/>
    <d v="2021-09-01T00:00:00"/>
    <x v="3"/>
    <d v="2021-09-01T00:00:00"/>
    <x v="0"/>
    <x v="0"/>
    <x v="3"/>
    <x v="4"/>
  </r>
  <r>
    <n v="5"/>
    <x v="0"/>
    <x v="5"/>
    <x v="2"/>
    <n v="1"/>
    <n v="3524554.58"/>
    <n v="0"/>
    <n v="0"/>
    <n v="0"/>
    <n v="0"/>
    <n v="0"/>
    <n v="3524554.58"/>
    <s v="Wyoming"/>
    <d v="2021-09-01T00:00:00"/>
    <x v="3"/>
    <d v="2021-09-01T00:00:00"/>
    <x v="0"/>
    <x v="0"/>
    <x v="3"/>
    <x v="4"/>
  </r>
  <r>
    <n v="5"/>
    <x v="0"/>
    <x v="5"/>
    <x v="0"/>
    <n v="1"/>
    <n v="95427601.209999993"/>
    <n v="17204.72"/>
    <n v="0"/>
    <n v="0"/>
    <n v="0"/>
    <n v="0"/>
    <n v="95444805.930000007"/>
    <s v="Wyoming"/>
    <d v="2021-08-01T00:00:00"/>
    <x v="4"/>
    <d v="2021-08-01T00:00:00"/>
    <x v="0"/>
    <x v="0"/>
    <x v="3"/>
    <x v="4"/>
  </r>
  <r>
    <n v="5"/>
    <x v="0"/>
    <x v="5"/>
    <x v="2"/>
    <n v="1"/>
    <n v="3207764.99"/>
    <n v="316789.59000000003"/>
    <n v="0"/>
    <n v="0"/>
    <n v="0"/>
    <n v="0"/>
    <n v="3524554.58"/>
    <s v="Wyoming"/>
    <d v="2021-08-01T00:00:00"/>
    <x v="4"/>
    <d v="2021-08-01T00:00:00"/>
    <x v="0"/>
    <x v="0"/>
    <x v="3"/>
    <x v="4"/>
  </r>
  <r>
    <n v="5"/>
    <x v="0"/>
    <x v="5"/>
    <x v="0"/>
    <n v="1"/>
    <n v="95321278.25"/>
    <n v="206322.96"/>
    <n v="-100000"/>
    <n v="0"/>
    <n v="0"/>
    <n v="0"/>
    <n v="95427601.209999993"/>
    <s v="Wyoming"/>
    <d v="2021-07-01T00:00:00"/>
    <x v="5"/>
    <d v="2021-07-01T00:00:00"/>
    <x v="0"/>
    <x v="0"/>
    <x v="3"/>
    <x v="4"/>
  </r>
  <r>
    <n v="5"/>
    <x v="0"/>
    <x v="5"/>
    <x v="2"/>
    <n v="1"/>
    <n v="3368383.04"/>
    <n v="-160618.05000000002"/>
    <n v="0"/>
    <n v="0"/>
    <n v="0"/>
    <n v="0"/>
    <n v="3207764.99"/>
    <s v="Wyoming"/>
    <d v="2021-07-01T00:00:00"/>
    <x v="5"/>
    <d v="2021-07-01T00:00:00"/>
    <x v="0"/>
    <x v="0"/>
    <x v="3"/>
    <x v="4"/>
  </r>
  <r>
    <n v="5"/>
    <x v="0"/>
    <x v="5"/>
    <x v="0"/>
    <n v="1"/>
    <n v="95321278.25"/>
    <n v="0"/>
    <n v="0"/>
    <n v="0"/>
    <n v="0"/>
    <n v="0"/>
    <n v="95321278.25"/>
    <s v="Wyoming"/>
    <d v="2021-06-01T00:00:00"/>
    <x v="6"/>
    <d v="2021-06-01T00:00:00"/>
    <x v="0"/>
    <x v="0"/>
    <x v="3"/>
    <x v="4"/>
  </r>
  <r>
    <n v="5"/>
    <x v="0"/>
    <x v="5"/>
    <x v="2"/>
    <n v="1"/>
    <n v="3446347.77"/>
    <n v="-77964.73"/>
    <n v="0"/>
    <n v="0"/>
    <n v="0"/>
    <n v="0"/>
    <n v="3368383.04"/>
    <s v="Wyoming"/>
    <d v="2021-06-01T00:00:00"/>
    <x v="6"/>
    <d v="2021-06-01T00:00:00"/>
    <x v="0"/>
    <x v="0"/>
    <x v="3"/>
    <x v="4"/>
  </r>
  <r>
    <n v="5"/>
    <x v="0"/>
    <x v="5"/>
    <x v="0"/>
    <n v="1"/>
    <n v="95321278.25"/>
    <n v="0"/>
    <n v="0"/>
    <n v="0"/>
    <n v="0"/>
    <n v="0"/>
    <n v="95321278.25"/>
    <s v="Wyoming"/>
    <d v="2021-05-01T00:00:00"/>
    <x v="7"/>
    <d v="2021-05-01T00:00:00"/>
    <x v="0"/>
    <x v="0"/>
    <x v="3"/>
    <x v="4"/>
  </r>
  <r>
    <n v="5"/>
    <x v="0"/>
    <x v="5"/>
    <x v="2"/>
    <n v="1"/>
    <n v="3446189.46"/>
    <n v="158.31"/>
    <n v="0"/>
    <n v="0"/>
    <n v="0"/>
    <n v="0"/>
    <n v="3446347.77"/>
    <s v="Wyoming"/>
    <d v="2021-05-01T00:00:00"/>
    <x v="7"/>
    <d v="2021-05-01T00:00:00"/>
    <x v="0"/>
    <x v="0"/>
    <x v="3"/>
    <x v="4"/>
  </r>
  <r>
    <n v="5"/>
    <x v="0"/>
    <x v="5"/>
    <x v="0"/>
    <n v="1"/>
    <n v="95304610.260000005"/>
    <n v="16667.990000000002"/>
    <n v="0"/>
    <n v="0"/>
    <n v="0"/>
    <n v="0"/>
    <n v="95321278.25"/>
    <s v="Wyoming"/>
    <d v="2021-04-01T00:00:00"/>
    <x v="8"/>
    <d v="2021-04-01T00:00:00"/>
    <x v="0"/>
    <x v="0"/>
    <x v="3"/>
    <x v="4"/>
  </r>
  <r>
    <n v="5"/>
    <x v="0"/>
    <x v="5"/>
    <x v="2"/>
    <n v="1"/>
    <n v="3462857.45"/>
    <n v="-16667.990000000002"/>
    <n v="0"/>
    <n v="0"/>
    <n v="0"/>
    <n v="0"/>
    <n v="3446189.46"/>
    <s v="Wyoming"/>
    <d v="2021-04-01T00:00:00"/>
    <x v="8"/>
    <d v="2021-04-01T00:00:00"/>
    <x v="0"/>
    <x v="0"/>
    <x v="3"/>
    <x v="4"/>
  </r>
  <r>
    <n v="5"/>
    <x v="0"/>
    <x v="5"/>
    <x v="0"/>
    <n v="1"/>
    <n v="95304610.260000005"/>
    <n v="0"/>
    <n v="0"/>
    <n v="0"/>
    <n v="0"/>
    <n v="0"/>
    <n v="95304610.260000005"/>
    <s v="Wyoming"/>
    <d v="2021-03-01T00:00:00"/>
    <x v="9"/>
    <d v="2021-03-01T00:00:00"/>
    <x v="0"/>
    <x v="0"/>
    <x v="3"/>
    <x v="4"/>
  </r>
  <r>
    <n v="5"/>
    <x v="0"/>
    <x v="5"/>
    <x v="2"/>
    <n v="1"/>
    <n v="3438586.65"/>
    <n v="24270.799999999999"/>
    <n v="0"/>
    <n v="0"/>
    <n v="0"/>
    <n v="0"/>
    <n v="3462857.45"/>
    <s v="Wyoming"/>
    <d v="2021-03-01T00:00:00"/>
    <x v="9"/>
    <d v="2021-03-01T00:00:00"/>
    <x v="0"/>
    <x v="0"/>
    <x v="3"/>
    <x v="4"/>
  </r>
  <r>
    <n v="5"/>
    <x v="0"/>
    <x v="5"/>
    <x v="0"/>
    <n v="1"/>
    <n v="95304610.260000005"/>
    <n v="0"/>
    <n v="0"/>
    <n v="0"/>
    <n v="0"/>
    <n v="0"/>
    <n v="95304610.260000005"/>
    <s v="Wyoming"/>
    <d v="2021-02-01T00:00:00"/>
    <x v="10"/>
    <d v="2021-02-01T00:00:00"/>
    <x v="0"/>
    <x v="0"/>
    <x v="3"/>
    <x v="4"/>
  </r>
  <r>
    <n v="5"/>
    <x v="0"/>
    <x v="5"/>
    <x v="2"/>
    <n v="1"/>
    <n v="3534855.1"/>
    <n v="-96268.45"/>
    <n v="0"/>
    <n v="0"/>
    <n v="0"/>
    <n v="0"/>
    <n v="3438586.65"/>
    <s v="Wyoming"/>
    <d v="2021-02-01T00:00:00"/>
    <x v="10"/>
    <d v="2021-02-01T00:00:00"/>
    <x v="0"/>
    <x v="0"/>
    <x v="3"/>
    <x v="4"/>
  </r>
  <r>
    <n v="5"/>
    <x v="0"/>
    <x v="5"/>
    <x v="0"/>
    <n v="1"/>
    <n v="95304610.260000005"/>
    <n v="0"/>
    <n v="0"/>
    <n v="0"/>
    <n v="0"/>
    <n v="0"/>
    <n v="95304610.260000005"/>
    <s v="Wyoming"/>
    <d v="2021-01-01T00:00:00"/>
    <x v="11"/>
    <d v="2021-01-01T00:00:00"/>
    <x v="0"/>
    <x v="0"/>
    <x v="3"/>
    <x v="4"/>
  </r>
  <r>
    <n v="5"/>
    <x v="0"/>
    <x v="5"/>
    <x v="2"/>
    <n v="1"/>
    <n v="3541083.77"/>
    <n v="-6228.67"/>
    <n v="0"/>
    <n v="0"/>
    <n v="0"/>
    <n v="0"/>
    <n v="3534855.1"/>
    <s v="Wyoming"/>
    <d v="2021-01-01T00:00:00"/>
    <x v="11"/>
    <d v="2021-01-01T00:00:00"/>
    <x v="0"/>
    <x v="0"/>
    <x v="3"/>
    <x v="4"/>
  </r>
  <r>
    <n v="5"/>
    <x v="0"/>
    <x v="6"/>
    <x v="0"/>
    <n v="1"/>
    <n v="73517359.700000003"/>
    <n v="0"/>
    <n v="0"/>
    <n v="0"/>
    <n v="0"/>
    <n v="0"/>
    <n v="73517359.700000003"/>
    <s v="Wyoming"/>
    <d v="2020-12-01T00:00:00"/>
    <x v="0"/>
    <d v="2020-12-01T00:00:00"/>
    <x v="0"/>
    <x v="0"/>
    <x v="3"/>
    <x v="5"/>
  </r>
  <r>
    <n v="5"/>
    <x v="0"/>
    <x v="6"/>
    <x v="2"/>
    <n v="1"/>
    <n v="394285.88"/>
    <n v="0"/>
    <n v="0"/>
    <n v="0"/>
    <n v="0"/>
    <n v="0"/>
    <n v="394285.88"/>
    <s v="Wyoming"/>
    <d v="2020-12-01T00:00:00"/>
    <x v="0"/>
    <d v="2020-12-01T00:00:00"/>
    <x v="0"/>
    <x v="0"/>
    <x v="3"/>
    <x v="5"/>
  </r>
  <r>
    <n v="5"/>
    <x v="0"/>
    <x v="6"/>
    <x v="0"/>
    <n v="1"/>
    <n v="74364414.25"/>
    <n v="2955.98"/>
    <n v="0"/>
    <n v="0"/>
    <n v="0"/>
    <n v="0"/>
    <n v="74367370.230000004"/>
    <s v="Wyoming"/>
    <d v="2021-11-01T00:00:00"/>
    <x v="1"/>
    <d v="2021-11-01T00:00:00"/>
    <x v="0"/>
    <x v="0"/>
    <x v="3"/>
    <x v="5"/>
  </r>
  <r>
    <n v="5"/>
    <x v="0"/>
    <x v="6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5"/>
  </r>
  <r>
    <n v="5"/>
    <x v="0"/>
    <x v="6"/>
    <x v="0"/>
    <n v="1"/>
    <n v="73497500.159999996"/>
    <n v="3920271.91"/>
    <n v="-3053357.82"/>
    <n v="0"/>
    <n v="0"/>
    <n v="0"/>
    <n v="74364414.25"/>
    <s v="Wyoming"/>
    <d v="2021-10-01T00:00:00"/>
    <x v="2"/>
    <d v="2021-10-01T00:00:00"/>
    <x v="0"/>
    <x v="0"/>
    <x v="3"/>
    <x v="5"/>
  </r>
  <r>
    <n v="5"/>
    <x v="0"/>
    <x v="6"/>
    <x v="2"/>
    <n v="1"/>
    <n v="401175.2"/>
    <n v="-401175.2"/>
    <n v="0"/>
    <n v="0"/>
    <n v="0"/>
    <n v="0"/>
    <n v="0"/>
    <s v="Wyoming"/>
    <d v="2021-10-01T00:00:00"/>
    <x v="2"/>
    <d v="2021-10-01T00:00:00"/>
    <x v="0"/>
    <x v="0"/>
    <x v="3"/>
    <x v="5"/>
  </r>
  <r>
    <n v="5"/>
    <x v="0"/>
    <x v="6"/>
    <x v="0"/>
    <n v="1"/>
    <n v="73497500.159999996"/>
    <n v="0"/>
    <n v="0"/>
    <n v="0"/>
    <n v="0"/>
    <n v="0"/>
    <n v="73497500.159999996"/>
    <s v="Wyoming"/>
    <d v="2021-09-01T00:00:00"/>
    <x v="3"/>
    <d v="2021-09-01T00:00:00"/>
    <x v="0"/>
    <x v="0"/>
    <x v="3"/>
    <x v="5"/>
  </r>
  <r>
    <n v="5"/>
    <x v="0"/>
    <x v="6"/>
    <x v="2"/>
    <n v="1"/>
    <n v="401175.2"/>
    <n v="0"/>
    <n v="0"/>
    <n v="0"/>
    <n v="0"/>
    <n v="0"/>
    <n v="401175.2"/>
    <s v="Wyoming"/>
    <d v="2021-09-01T00:00:00"/>
    <x v="3"/>
    <d v="2021-09-01T00:00:00"/>
    <x v="0"/>
    <x v="0"/>
    <x v="3"/>
    <x v="5"/>
  </r>
  <r>
    <n v="5"/>
    <x v="0"/>
    <x v="6"/>
    <x v="0"/>
    <n v="1"/>
    <n v="73497500.159999996"/>
    <n v="0"/>
    <n v="0"/>
    <n v="0"/>
    <n v="0"/>
    <n v="0"/>
    <n v="73497500.159999996"/>
    <s v="Wyoming"/>
    <d v="2021-08-01T00:00:00"/>
    <x v="4"/>
    <d v="2021-08-01T00:00:00"/>
    <x v="0"/>
    <x v="0"/>
    <x v="3"/>
    <x v="5"/>
  </r>
  <r>
    <n v="5"/>
    <x v="0"/>
    <x v="6"/>
    <x v="2"/>
    <n v="1"/>
    <n v="298765.61"/>
    <n v="102409.59"/>
    <n v="0"/>
    <n v="0"/>
    <n v="0"/>
    <n v="0"/>
    <n v="401175.2"/>
    <s v="Wyoming"/>
    <d v="2021-08-01T00:00:00"/>
    <x v="4"/>
    <d v="2021-08-01T00:00:00"/>
    <x v="0"/>
    <x v="0"/>
    <x v="3"/>
    <x v="5"/>
  </r>
  <r>
    <n v="5"/>
    <x v="0"/>
    <x v="6"/>
    <x v="0"/>
    <n v="1"/>
    <n v="73517359.700000003"/>
    <n v="70698.92"/>
    <n v="-90558.46"/>
    <n v="0"/>
    <n v="0"/>
    <n v="0"/>
    <n v="73497500.159999996"/>
    <s v="Wyoming"/>
    <d v="2021-07-01T00:00:00"/>
    <x v="5"/>
    <d v="2021-07-01T00:00:00"/>
    <x v="0"/>
    <x v="0"/>
    <x v="3"/>
    <x v="5"/>
  </r>
  <r>
    <n v="5"/>
    <x v="0"/>
    <x v="6"/>
    <x v="2"/>
    <n v="1"/>
    <n v="425228.55"/>
    <n v="-126462.94"/>
    <n v="0"/>
    <n v="0"/>
    <n v="0"/>
    <n v="0"/>
    <n v="298765.61"/>
    <s v="Wyoming"/>
    <d v="2021-07-01T00:00:00"/>
    <x v="5"/>
    <d v="2021-07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6-01T00:00:00"/>
    <x v="6"/>
    <d v="2021-06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6-01T00:00:00"/>
    <x v="6"/>
    <d v="2021-06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5-01T00:00:00"/>
    <x v="7"/>
    <d v="2021-05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5-01T00:00:00"/>
    <x v="7"/>
    <d v="2021-05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4-01T00:00:00"/>
    <x v="8"/>
    <d v="2021-04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4-01T00:00:00"/>
    <x v="8"/>
    <d v="2021-04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3-01T00:00:00"/>
    <x v="9"/>
    <d v="2021-03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3-01T00:00:00"/>
    <x v="9"/>
    <d v="2021-03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2-01T00:00:00"/>
    <x v="10"/>
    <d v="2021-02-01T00:00:00"/>
    <x v="0"/>
    <x v="0"/>
    <x v="3"/>
    <x v="5"/>
  </r>
  <r>
    <n v="5"/>
    <x v="0"/>
    <x v="6"/>
    <x v="2"/>
    <n v="1"/>
    <n v="425228.55"/>
    <n v="0"/>
    <n v="0"/>
    <n v="0"/>
    <n v="0"/>
    <n v="0"/>
    <n v="425228.55"/>
    <s v="Wyoming"/>
    <d v="2021-02-01T00:00:00"/>
    <x v="10"/>
    <d v="2021-02-01T00:00:00"/>
    <x v="0"/>
    <x v="0"/>
    <x v="3"/>
    <x v="5"/>
  </r>
  <r>
    <n v="5"/>
    <x v="0"/>
    <x v="6"/>
    <x v="0"/>
    <n v="1"/>
    <n v="73517359.700000003"/>
    <n v="0"/>
    <n v="0"/>
    <n v="0"/>
    <n v="0"/>
    <n v="0"/>
    <n v="73517359.700000003"/>
    <s v="Wyoming"/>
    <d v="2021-01-01T00:00:00"/>
    <x v="11"/>
    <d v="2021-01-01T00:00:00"/>
    <x v="0"/>
    <x v="0"/>
    <x v="3"/>
    <x v="5"/>
  </r>
  <r>
    <n v="5"/>
    <x v="0"/>
    <x v="6"/>
    <x v="2"/>
    <n v="1"/>
    <n v="394285.88"/>
    <n v="30942.670000000002"/>
    <n v="0"/>
    <n v="0"/>
    <n v="0"/>
    <n v="0"/>
    <n v="425228.55"/>
    <s v="Wyoming"/>
    <d v="2021-01-01T00:00:00"/>
    <x v="11"/>
    <d v="2021-01-01T00:00:00"/>
    <x v="0"/>
    <x v="0"/>
    <x v="3"/>
    <x v="5"/>
  </r>
  <r>
    <n v="5"/>
    <x v="0"/>
    <x v="7"/>
    <x v="0"/>
    <n v="1"/>
    <n v="7884201.6299999999"/>
    <n v="0"/>
    <n v="0"/>
    <n v="0"/>
    <n v="0"/>
    <n v="0"/>
    <n v="7884201.6299999999"/>
    <s v="Wyoming"/>
    <d v="2020-12-01T00:00:00"/>
    <x v="0"/>
    <d v="2020-12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6"/>
  </r>
  <r>
    <n v="5"/>
    <x v="0"/>
    <x v="7"/>
    <x v="0"/>
    <n v="1"/>
    <n v="7797222.2000000002"/>
    <n v="0"/>
    <n v="0"/>
    <n v="0"/>
    <n v="0"/>
    <n v="0"/>
    <n v="7797222.2000000002"/>
    <s v="Wyoming"/>
    <d v="2021-11-01T00:00:00"/>
    <x v="1"/>
    <d v="2021-11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6"/>
  </r>
  <r>
    <n v="5"/>
    <x v="0"/>
    <x v="7"/>
    <x v="0"/>
    <n v="1"/>
    <n v="7884201.6299999999"/>
    <n v="0"/>
    <n v="-86979.430000000008"/>
    <n v="0"/>
    <n v="0"/>
    <n v="0"/>
    <n v="7797222.2000000002"/>
    <s v="Wyoming"/>
    <d v="2021-10-01T00:00:00"/>
    <x v="2"/>
    <d v="2021-10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9-01T00:00:00"/>
    <x v="3"/>
    <d v="2021-09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8-01T00:00:00"/>
    <x v="4"/>
    <d v="2021-08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7-01T00:00:00"/>
    <x v="5"/>
    <d v="2021-07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6-01T00:00:00"/>
    <x v="6"/>
    <d v="2021-06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5-01T00:00:00"/>
    <x v="7"/>
    <d v="2021-05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4-01T00:00:00"/>
    <x v="8"/>
    <d v="2021-04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3-01T00:00:00"/>
    <x v="9"/>
    <d v="2021-03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2-01T00:00:00"/>
    <x v="10"/>
    <d v="2021-02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6"/>
  </r>
  <r>
    <n v="5"/>
    <x v="0"/>
    <x v="7"/>
    <x v="0"/>
    <n v="1"/>
    <n v="7884201.6299999999"/>
    <n v="0"/>
    <n v="0"/>
    <n v="0"/>
    <n v="0"/>
    <n v="0"/>
    <n v="7884201.6299999999"/>
    <s v="Wyoming"/>
    <d v="2021-01-01T00:00:00"/>
    <x v="11"/>
    <d v="2021-01-01T00:00:00"/>
    <x v="0"/>
    <x v="0"/>
    <x v="3"/>
    <x v="6"/>
  </r>
  <r>
    <n v="5"/>
    <x v="0"/>
    <x v="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6"/>
  </r>
  <r>
    <n v="5"/>
    <x v="0"/>
    <x v="8"/>
    <x v="0"/>
    <n v="1"/>
    <n v="102710.35"/>
    <n v="0"/>
    <n v="0"/>
    <n v="0"/>
    <n v="0"/>
    <n v="0"/>
    <n v="102710.35"/>
    <s v="Wyoming"/>
    <d v="2020-12-01T00:00:00"/>
    <x v="0"/>
    <d v="2020-12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11-01T00:00:00"/>
    <x v="1"/>
    <d v="2021-11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10-01T00:00:00"/>
    <x v="2"/>
    <d v="2021-10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9-01T00:00:00"/>
    <x v="3"/>
    <d v="2021-09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8-01T00:00:00"/>
    <x v="4"/>
    <d v="2021-08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7-01T00:00:00"/>
    <x v="5"/>
    <d v="2021-07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6-01T00:00:00"/>
    <x v="6"/>
    <d v="2021-06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5-01T00:00:00"/>
    <x v="7"/>
    <d v="2021-05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4-01T00:00:00"/>
    <x v="8"/>
    <d v="2021-04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3-01T00:00:00"/>
    <x v="9"/>
    <d v="2021-03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2-01T00:00:00"/>
    <x v="10"/>
    <d v="2021-02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7"/>
  </r>
  <r>
    <n v="5"/>
    <x v="0"/>
    <x v="8"/>
    <x v="0"/>
    <n v="1"/>
    <n v="102710.35"/>
    <n v="0"/>
    <n v="0"/>
    <n v="0"/>
    <n v="0"/>
    <n v="0"/>
    <n v="102710.35"/>
    <s v="Wyoming"/>
    <d v="2021-01-01T00:00:00"/>
    <x v="11"/>
    <d v="2021-01-01T00:00:00"/>
    <x v="0"/>
    <x v="0"/>
    <x v="3"/>
    <x v="7"/>
  </r>
  <r>
    <n v="5"/>
    <x v="0"/>
    <x v="8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7"/>
  </r>
  <r>
    <n v="5"/>
    <x v="0"/>
    <x v="9"/>
    <x v="0"/>
    <n v="1"/>
    <n v="3201778.11"/>
    <n v="0"/>
    <n v="0"/>
    <n v="0"/>
    <n v="0"/>
    <n v="0"/>
    <n v="3201778.11"/>
    <s v="Wyoming"/>
    <d v="2020-12-01T00:00:00"/>
    <x v="0"/>
    <d v="2020-12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11-01T00:00:00"/>
    <x v="1"/>
    <d v="2021-11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10-01T00:00:00"/>
    <x v="2"/>
    <d v="2021-10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9-01T00:00:00"/>
    <x v="3"/>
    <d v="2021-09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8-01T00:00:00"/>
    <x v="4"/>
    <d v="2021-08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7-01T00:00:00"/>
    <x v="5"/>
    <d v="2021-07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6-01T00:00:00"/>
    <x v="6"/>
    <d v="2021-06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5-01T00:00:00"/>
    <x v="7"/>
    <d v="2021-05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4-01T00:00:00"/>
    <x v="8"/>
    <d v="2021-04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3-01T00:00:00"/>
    <x v="9"/>
    <d v="2021-03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2-01T00:00:00"/>
    <x v="10"/>
    <d v="2021-02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8"/>
  </r>
  <r>
    <n v="5"/>
    <x v="0"/>
    <x v="9"/>
    <x v="0"/>
    <n v="1"/>
    <n v="3201778.11"/>
    <n v="0"/>
    <n v="0"/>
    <n v="0"/>
    <n v="0"/>
    <n v="0"/>
    <n v="3201778.11"/>
    <s v="Wyoming"/>
    <d v="2021-01-01T00:00:00"/>
    <x v="11"/>
    <d v="2021-01-01T00:00:00"/>
    <x v="0"/>
    <x v="0"/>
    <x v="3"/>
    <x v="8"/>
  </r>
  <r>
    <n v="5"/>
    <x v="0"/>
    <x v="9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8"/>
  </r>
  <r>
    <n v="5"/>
    <x v="0"/>
    <x v="10"/>
    <x v="0"/>
    <n v="1"/>
    <n v="5640077.8399999999"/>
    <n v="0"/>
    <n v="0"/>
    <n v="0"/>
    <n v="0"/>
    <n v="0"/>
    <n v="5640077.8399999999"/>
    <s v="Wyoming"/>
    <d v="2020-12-01T00:00:00"/>
    <x v="0"/>
    <d v="2020-12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3"/>
    <x v="9"/>
  </r>
  <r>
    <n v="5"/>
    <x v="0"/>
    <x v="10"/>
    <x v="2"/>
    <n v="1"/>
    <n v="306984.35000000003"/>
    <n v="-369.17"/>
    <n v="0"/>
    <n v="0"/>
    <n v="0"/>
    <n v="0"/>
    <n v="306615.18"/>
    <s v="Wyoming"/>
    <d v="2020-12-01T00:00:00"/>
    <x v="0"/>
    <d v="2020-12-01T00:00:00"/>
    <x v="0"/>
    <x v="0"/>
    <x v="3"/>
    <x v="9"/>
  </r>
  <r>
    <n v="5"/>
    <x v="0"/>
    <x v="11"/>
    <x v="2"/>
    <n v="1"/>
    <n v="66496.509999999995"/>
    <n v="0"/>
    <n v="0"/>
    <n v="0"/>
    <n v="0"/>
    <n v="0"/>
    <n v="66496.509999999995"/>
    <s v="Wyoming"/>
    <d v="2020-12-01T00:00:00"/>
    <x v="0"/>
    <d v="2020-12-01T00:00:00"/>
    <x v="0"/>
    <x v="0"/>
    <x v="3"/>
    <x v="9"/>
  </r>
  <r>
    <n v="5"/>
    <x v="0"/>
    <x v="10"/>
    <x v="0"/>
    <n v="1"/>
    <n v="7798619.8100000005"/>
    <n v="275125.53000000003"/>
    <n v="-24463.94"/>
    <n v="0"/>
    <n v="0"/>
    <n v="0"/>
    <n v="8049281.4000000004"/>
    <s v="Wyoming"/>
    <d v="2021-11-01T00:00:00"/>
    <x v="1"/>
    <d v="2021-11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9"/>
  </r>
  <r>
    <n v="5"/>
    <x v="0"/>
    <x v="10"/>
    <x v="2"/>
    <n v="1"/>
    <n v="2013429.7"/>
    <n v="-244212.78"/>
    <n v="0"/>
    <n v="0"/>
    <n v="0"/>
    <n v="0"/>
    <n v="1769216.92"/>
    <s v="Wyoming"/>
    <d v="2021-11-01T00:00:00"/>
    <x v="1"/>
    <d v="2021-11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9"/>
  </r>
  <r>
    <n v="5"/>
    <x v="0"/>
    <x v="10"/>
    <x v="0"/>
    <n v="1"/>
    <n v="7798619.8100000005"/>
    <n v="0"/>
    <n v="0"/>
    <n v="0"/>
    <n v="0"/>
    <n v="0"/>
    <n v="7798619.8100000005"/>
    <s v="Wyoming"/>
    <d v="2021-10-01T00:00:00"/>
    <x v="2"/>
    <d v="2021-10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9"/>
  </r>
  <r>
    <n v="5"/>
    <x v="0"/>
    <x v="10"/>
    <x v="2"/>
    <n v="1"/>
    <n v="14406239.119999999"/>
    <n v="-12392809.42"/>
    <n v="0"/>
    <n v="0"/>
    <n v="0"/>
    <n v="0"/>
    <n v="2013429.7"/>
    <s v="Wyoming"/>
    <d v="2021-10-01T00:00:00"/>
    <x v="2"/>
    <d v="2021-10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9"/>
  </r>
  <r>
    <n v="5"/>
    <x v="0"/>
    <x v="10"/>
    <x v="0"/>
    <n v="1"/>
    <n v="7804729.1500000004"/>
    <n v="-6109.34"/>
    <n v="0"/>
    <n v="0"/>
    <n v="0"/>
    <n v="0"/>
    <n v="7798619.8100000005"/>
    <s v="Wyoming"/>
    <d v="2021-09-01T00:00:00"/>
    <x v="3"/>
    <d v="2021-09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9"/>
  </r>
  <r>
    <n v="5"/>
    <x v="0"/>
    <x v="10"/>
    <x v="2"/>
    <n v="1"/>
    <n v="17090615.440000001"/>
    <n v="-2684376.3200000003"/>
    <n v="0"/>
    <n v="0"/>
    <n v="0"/>
    <n v="0"/>
    <n v="14406239.119999999"/>
    <s v="Wyoming"/>
    <d v="2021-09-01T00:00:00"/>
    <x v="3"/>
    <d v="2021-09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9"/>
  </r>
  <r>
    <n v="5"/>
    <x v="0"/>
    <x v="10"/>
    <x v="0"/>
    <n v="1"/>
    <n v="7804729.1500000004"/>
    <n v="0"/>
    <n v="0"/>
    <n v="0"/>
    <n v="0"/>
    <n v="0"/>
    <n v="7804729.1500000004"/>
    <s v="Wyoming"/>
    <d v="2021-08-01T00:00:00"/>
    <x v="4"/>
    <d v="2021-08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9"/>
  </r>
  <r>
    <n v="5"/>
    <x v="0"/>
    <x v="10"/>
    <x v="2"/>
    <n v="1"/>
    <n v="16996262.379999999"/>
    <n v="94353.06"/>
    <n v="0"/>
    <n v="0"/>
    <n v="0"/>
    <n v="0"/>
    <n v="17090615.440000001"/>
    <s v="Wyoming"/>
    <d v="2021-08-01T00:00:00"/>
    <x v="4"/>
    <d v="2021-08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9"/>
  </r>
  <r>
    <n v="5"/>
    <x v="0"/>
    <x v="10"/>
    <x v="0"/>
    <n v="1"/>
    <n v="7932054.5800000001"/>
    <n v="-127325.43000000001"/>
    <n v="0"/>
    <n v="0"/>
    <n v="0"/>
    <n v="0"/>
    <n v="7804729.1500000004"/>
    <s v="Wyoming"/>
    <d v="2021-07-01T00:00:00"/>
    <x v="5"/>
    <d v="2021-07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9"/>
  </r>
  <r>
    <n v="5"/>
    <x v="0"/>
    <x v="10"/>
    <x v="2"/>
    <n v="1"/>
    <n v="17052930.82"/>
    <n v="-56668.44"/>
    <n v="0"/>
    <n v="0"/>
    <n v="0"/>
    <n v="0"/>
    <n v="16996262.379999999"/>
    <s v="Wyoming"/>
    <d v="2021-07-01T00:00:00"/>
    <x v="5"/>
    <d v="2021-07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9"/>
  </r>
  <r>
    <n v="5"/>
    <x v="0"/>
    <x v="10"/>
    <x v="0"/>
    <n v="1"/>
    <n v="7932910.0999999996"/>
    <n v="5788.4000000000005"/>
    <n v="-6643.92"/>
    <n v="0"/>
    <n v="0"/>
    <n v="0"/>
    <n v="7932054.5800000001"/>
    <s v="Wyoming"/>
    <d v="2021-06-01T00:00:00"/>
    <x v="6"/>
    <d v="2021-06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9"/>
  </r>
  <r>
    <n v="5"/>
    <x v="0"/>
    <x v="10"/>
    <x v="2"/>
    <n v="1"/>
    <n v="16553740.17"/>
    <n v="499190.65"/>
    <n v="0"/>
    <n v="0"/>
    <n v="0"/>
    <n v="0"/>
    <n v="17052930.82"/>
    <s v="Wyoming"/>
    <d v="2021-06-01T00:00:00"/>
    <x v="6"/>
    <d v="2021-06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9"/>
  </r>
  <r>
    <n v="5"/>
    <x v="0"/>
    <x v="10"/>
    <x v="0"/>
    <n v="1"/>
    <n v="7583675.2599999998"/>
    <n v="349234.84"/>
    <n v="0"/>
    <n v="0"/>
    <n v="0"/>
    <n v="0"/>
    <n v="7932910.0999999996"/>
    <s v="Wyoming"/>
    <d v="2021-05-01T00:00:00"/>
    <x v="7"/>
    <d v="2021-05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9"/>
  </r>
  <r>
    <n v="5"/>
    <x v="0"/>
    <x v="10"/>
    <x v="2"/>
    <n v="1"/>
    <n v="15147522.550000001"/>
    <n v="1406217.62"/>
    <n v="0"/>
    <n v="0"/>
    <n v="0"/>
    <n v="0"/>
    <n v="16553740.17"/>
    <s v="Wyoming"/>
    <d v="2021-05-01T00:00:00"/>
    <x v="7"/>
    <d v="2021-05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3"/>
    <x v="9"/>
  </r>
  <r>
    <n v="5"/>
    <x v="0"/>
    <x v="10"/>
    <x v="0"/>
    <n v="1"/>
    <n v="5640077.8399999999"/>
    <n v="1943597.42"/>
    <n v="0"/>
    <n v="0"/>
    <n v="0"/>
    <n v="0"/>
    <n v="7583675.2599999998"/>
    <s v="Wyoming"/>
    <d v="2021-04-01T00:00:00"/>
    <x v="8"/>
    <d v="2021-04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3"/>
    <x v="9"/>
  </r>
  <r>
    <n v="5"/>
    <x v="0"/>
    <x v="10"/>
    <x v="2"/>
    <n v="1"/>
    <n v="3796757.5700000003"/>
    <n v="11350764.98"/>
    <n v="0"/>
    <n v="0"/>
    <n v="0"/>
    <n v="0"/>
    <n v="15147522.550000001"/>
    <s v="Wyoming"/>
    <d v="2021-04-01T00:00:00"/>
    <x v="8"/>
    <d v="2021-04-01T00:00:00"/>
    <x v="0"/>
    <x v="0"/>
    <x v="3"/>
    <x v="9"/>
  </r>
  <r>
    <n v="5"/>
    <x v="0"/>
    <x v="11"/>
    <x v="2"/>
    <n v="1"/>
    <n v="66496.509999999995"/>
    <n v="-66496.509999999995"/>
    <n v="0"/>
    <n v="0"/>
    <n v="0"/>
    <n v="0"/>
    <n v="0"/>
    <s v="Wyoming"/>
    <d v="2021-04-01T00:00:00"/>
    <x v="8"/>
    <d v="2021-04-01T00:00:00"/>
    <x v="0"/>
    <x v="0"/>
    <x v="3"/>
    <x v="9"/>
  </r>
  <r>
    <n v="5"/>
    <x v="0"/>
    <x v="10"/>
    <x v="0"/>
    <n v="1"/>
    <n v="5640077.8399999999"/>
    <n v="0"/>
    <n v="0"/>
    <n v="0"/>
    <n v="0"/>
    <n v="0"/>
    <n v="5640077.8399999999"/>
    <s v="Wyoming"/>
    <d v="2021-03-01T00:00:00"/>
    <x v="9"/>
    <d v="2021-03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3"/>
    <x v="9"/>
  </r>
  <r>
    <n v="5"/>
    <x v="0"/>
    <x v="10"/>
    <x v="2"/>
    <n v="1"/>
    <n v="308135.62"/>
    <n v="3488621.95"/>
    <n v="0"/>
    <n v="0"/>
    <n v="0"/>
    <n v="0"/>
    <n v="3796757.5700000003"/>
    <s v="Wyoming"/>
    <d v="2021-03-01T00:00:00"/>
    <x v="9"/>
    <d v="2021-03-01T00:00:00"/>
    <x v="0"/>
    <x v="0"/>
    <x v="3"/>
    <x v="9"/>
  </r>
  <r>
    <n v="5"/>
    <x v="0"/>
    <x v="11"/>
    <x v="2"/>
    <n v="1"/>
    <n v="66496.509999999995"/>
    <n v="0"/>
    <n v="0"/>
    <n v="66496.509999999995"/>
    <n v="-66496.509999999995"/>
    <n v="0"/>
    <n v="66496.509999999995"/>
    <s v="Wyoming"/>
    <d v="2021-03-01T00:00:00"/>
    <x v="9"/>
    <d v="2021-03-01T00:00:00"/>
    <x v="0"/>
    <x v="0"/>
    <x v="3"/>
    <x v="9"/>
  </r>
  <r>
    <n v="5"/>
    <x v="0"/>
    <x v="10"/>
    <x v="0"/>
    <n v="1"/>
    <n v="5640077.8399999999"/>
    <n v="0"/>
    <n v="0"/>
    <n v="0"/>
    <n v="0"/>
    <n v="0"/>
    <n v="5640077.8399999999"/>
    <s v="Wyoming"/>
    <d v="2021-02-01T00:00:00"/>
    <x v="10"/>
    <d v="2021-02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3"/>
    <x v="9"/>
  </r>
  <r>
    <n v="5"/>
    <x v="0"/>
    <x v="10"/>
    <x v="2"/>
    <n v="1"/>
    <n v="303133.60000000003"/>
    <n v="5002.0200000000004"/>
    <n v="0"/>
    <n v="0"/>
    <n v="0"/>
    <n v="0"/>
    <n v="308135.62"/>
    <s v="Wyoming"/>
    <d v="2021-02-01T00:00:00"/>
    <x v="10"/>
    <d v="2021-02-01T00:00:00"/>
    <x v="0"/>
    <x v="0"/>
    <x v="3"/>
    <x v="9"/>
  </r>
  <r>
    <n v="5"/>
    <x v="0"/>
    <x v="11"/>
    <x v="2"/>
    <n v="1"/>
    <n v="66496.509999999995"/>
    <n v="0"/>
    <n v="0"/>
    <n v="0"/>
    <n v="0"/>
    <n v="0"/>
    <n v="66496.509999999995"/>
    <s v="Wyoming"/>
    <d v="2021-02-01T00:00:00"/>
    <x v="10"/>
    <d v="2021-02-01T00:00:00"/>
    <x v="0"/>
    <x v="0"/>
    <x v="3"/>
    <x v="9"/>
  </r>
  <r>
    <n v="5"/>
    <x v="0"/>
    <x v="10"/>
    <x v="0"/>
    <n v="1"/>
    <n v="5640077.8399999999"/>
    <n v="0"/>
    <n v="0"/>
    <n v="0"/>
    <n v="0"/>
    <n v="0"/>
    <n v="5640077.8399999999"/>
    <s v="Wyoming"/>
    <d v="2021-01-01T00:00:00"/>
    <x v="11"/>
    <d v="2021-01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3"/>
    <x v="9"/>
  </r>
  <r>
    <n v="5"/>
    <x v="0"/>
    <x v="10"/>
    <x v="2"/>
    <n v="1"/>
    <n v="306615.18"/>
    <n v="-3481.58"/>
    <n v="0"/>
    <n v="0"/>
    <n v="0"/>
    <n v="0"/>
    <n v="303133.60000000003"/>
    <s v="Wyoming"/>
    <d v="2021-01-01T00:00:00"/>
    <x v="11"/>
    <d v="2021-01-01T00:00:00"/>
    <x v="0"/>
    <x v="0"/>
    <x v="3"/>
    <x v="9"/>
  </r>
  <r>
    <n v="5"/>
    <x v="0"/>
    <x v="11"/>
    <x v="2"/>
    <n v="1"/>
    <n v="66496.509999999995"/>
    <n v="0"/>
    <n v="0"/>
    <n v="0"/>
    <n v="0"/>
    <n v="0"/>
    <n v="66496.509999999995"/>
    <s v="Wyoming"/>
    <d v="2021-01-01T00:00:00"/>
    <x v="11"/>
    <d v="2021-01-01T00:00:00"/>
    <x v="0"/>
    <x v="0"/>
    <x v="3"/>
    <x v="9"/>
  </r>
  <r>
    <n v="5"/>
    <x v="0"/>
    <x v="12"/>
    <x v="0"/>
    <n v="1"/>
    <n v="1949705.1"/>
    <n v="0"/>
    <n v="0"/>
    <n v="0"/>
    <n v="0"/>
    <n v="0"/>
    <n v="1949705.1"/>
    <s v="Wyoming"/>
    <d v="2020-12-01T00:00:00"/>
    <x v="0"/>
    <d v="2020-12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0-12-01T00:00:00"/>
    <x v="0"/>
    <d v="2020-12-01T00:00:00"/>
    <x v="0"/>
    <x v="0"/>
    <x v="3"/>
    <x v="10"/>
  </r>
  <r>
    <n v="5"/>
    <x v="0"/>
    <x v="12"/>
    <x v="0"/>
    <n v="1"/>
    <n v="1949705.1"/>
    <n v="253884.87"/>
    <n v="0"/>
    <n v="0"/>
    <n v="0"/>
    <n v="0"/>
    <n v="2203589.9700000002"/>
    <s v="Wyoming"/>
    <d v="2021-11-01T00:00:00"/>
    <x v="1"/>
    <d v="2021-11-01T00:00:00"/>
    <x v="0"/>
    <x v="0"/>
    <x v="3"/>
    <x v="10"/>
  </r>
  <r>
    <n v="5"/>
    <x v="0"/>
    <x v="12"/>
    <x v="2"/>
    <n v="1"/>
    <n v="256448.72"/>
    <n v="-256448.72"/>
    <n v="0"/>
    <n v="0"/>
    <n v="0"/>
    <n v="0"/>
    <n v="0"/>
    <s v="Wyoming"/>
    <d v="2021-11-01T00:00:00"/>
    <x v="1"/>
    <d v="2021-11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10-01T00:00:00"/>
    <x v="2"/>
    <d v="2021-10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10-01T00:00:00"/>
    <x v="2"/>
    <d v="2021-10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9-01T00:00:00"/>
    <x v="3"/>
    <d v="2021-09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9-01T00:00:00"/>
    <x v="3"/>
    <d v="2021-09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8-01T00:00:00"/>
    <x v="4"/>
    <d v="2021-08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8-01T00:00:00"/>
    <x v="4"/>
    <d v="2021-08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7-01T00:00:00"/>
    <x v="5"/>
    <d v="2021-07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7-01T00:00:00"/>
    <x v="5"/>
    <d v="2021-07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6-01T00:00:00"/>
    <x v="6"/>
    <d v="2021-06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6-01T00:00:00"/>
    <x v="6"/>
    <d v="2021-06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5-01T00:00:00"/>
    <x v="7"/>
    <d v="2021-05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5-01T00:00:00"/>
    <x v="7"/>
    <d v="2021-05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4-01T00:00:00"/>
    <x v="8"/>
    <d v="2021-04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4-01T00:00:00"/>
    <x v="8"/>
    <d v="2021-04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3-01T00:00:00"/>
    <x v="9"/>
    <d v="2021-03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3-01T00:00:00"/>
    <x v="9"/>
    <d v="2021-03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2-01T00:00:00"/>
    <x v="10"/>
    <d v="2021-02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2-01T00:00:00"/>
    <x v="10"/>
    <d v="2021-02-01T00:00:00"/>
    <x v="0"/>
    <x v="0"/>
    <x v="3"/>
    <x v="10"/>
  </r>
  <r>
    <n v="5"/>
    <x v="0"/>
    <x v="12"/>
    <x v="0"/>
    <n v="1"/>
    <n v="1949705.1"/>
    <n v="0"/>
    <n v="0"/>
    <n v="0"/>
    <n v="0"/>
    <n v="0"/>
    <n v="1949705.1"/>
    <s v="Wyoming"/>
    <d v="2021-01-01T00:00:00"/>
    <x v="11"/>
    <d v="2021-01-01T00:00:00"/>
    <x v="0"/>
    <x v="0"/>
    <x v="3"/>
    <x v="10"/>
  </r>
  <r>
    <n v="5"/>
    <x v="0"/>
    <x v="12"/>
    <x v="2"/>
    <n v="1"/>
    <n v="256448.72"/>
    <n v="0"/>
    <n v="0"/>
    <n v="0"/>
    <n v="0"/>
    <n v="0"/>
    <n v="256448.72"/>
    <s v="Wyoming"/>
    <d v="2021-01-01T00:00:00"/>
    <x v="11"/>
    <d v="2021-01-01T00:00:00"/>
    <x v="0"/>
    <x v="0"/>
    <x v="3"/>
    <x v="10"/>
  </r>
  <r>
    <n v="5"/>
    <x v="0"/>
    <x v="13"/>
    <x v="0"/>
    <n v="1"/>
    <n v="87355040.709999993"/>
    <n v="0"/>
    <n v="0"/>
    <n v="0"/>
    <n v="0"/>
    <n v="0"/>
    <n v="87355040.709999993"/>
    <s v="Wyoming"/>
    <d v="2020-12-01T00:00:00"/>
    <x v="0"/>
    <d v="2020-12-01T00:00:00"/>
    <x v="0"/>
    <x v="0"/>
    <x v="3"/>
    <x v="11"/>
  </r>
  <r>
    <n v="5"/>
    <x v="0"/>
    <x v="13"/>
    <x v="2"/>
    <n v="1"/>
    <n v="34133346.939999998"/>
    <n v="94565.17"/>
    <n v="0"/>
    <n v="0"/>
    <n v="0"/>
    <n v="0"/>
    <n v="34227912.109999999"/>
    <s v="Wyoming"/>
    <d v="2020-12-01T00:00:00"/>
    <x v="0"/>
    <d v="2020-12-01T00:00:00"/>
    <x v="0"/>
    <x v="0"/>
    <x v="3"/>
    <x v="11"/>
  </r>
  <r>
    <n v="5"/>
    <x v="0"/>
    <x v="13"/>
    <x v="0"/>
    <n v="1"/>
    <n v="116122671.95999999"/>
    <n v="417787.83"/>
    <n v="-20106.29"/>
    <n v="0"/>
    <n v="0"/>
    <n v="0"/>
    <n v="116520353.5"/>
    <s v="Wyoming"/>
    <d v="2021-11-01T00:00:00"/>
    <x v="1"/>
    <d v="2021-11-01T00:00:00"/>
    <x v="0"/>
    <x v="0"/>
    <x v="3"/>
    <x v="11"/>
  </r>
  <r>
    <n v="5"/>
    <x v="0"/>
    <x v="13"/>
    <x v="2"/>
    <n v="1"/>
    <n v="416215.63"/>
    <n v="-416215.63"/>
    <n v="0"/>
    <n v="0"/>
    <n v="0"/>
    <n v="0"/>
    <n v="0"/>
    <s v="Wyoming"/>
    <d v="2021-11-01T00:00:00"/>
    <x v="1"/>
    <d v="2021-11-01T00:00:00"/>
    <x v="0"/>
    <x v="0"/>
    <x v="3"/>
    <x v="11"/>
  </r>
  <r>
    <n v="5"/>
    <x v="0"/>
    <x v="13"/>
    <x v="0"/>
    <n v="1"/>
    <n v="113739237.94"/>
    <n v="2383434.02"/>
    <n v="0"/>
    <n v="0"/>
    <n v="0"/>
    <n v="0"/>
    <n v="116122671.95999999"/>
    <s v="Wyoming"/>
    <d v="2021-10-01T00:00:00"/>
    <x v="2"/>
    <d v="2021-10-01T00:00:00"/>
    <x v="0"/>
    <x v="0"/>
    <x v="3"/>
    <x v="11"/>
  </r>
  <r>
    <n v="5"/>
    <x v="0"/>
    <x v="13"/>
    <x v="2"/>
    <n v="1"/>
    <n v="2798653.88"/>
    <n v="-2382438.25"/>
    <n v="0"/>
    <n v="0"/>
    <n v="0"/>
    <n v="0"/>
    <n v="416215.63"/>
    <s v="Wyoming"/>
    <d v="2021-10-01T00:00:00"/>
    <x v="2"/>
    <d v="2021-10-01T00:00:00"/>
    <x v="0"/>
    <x v="0"/>
    <x v="3"/>
    <x v="11"/>
  </r>
  <r>
    <n v="5"/>
    <x v="0"/>
    <x v="13"/>
    <x v="0"/>
    <n v="1"/>
    <n v="113880278.29000001"/>
    <n v="-141040.35"/>
    <n v="0"/>
    <n v="0"/>
    <n v="0"/>
    <n v="0"/>
    <n v="113739237.94"/>
    <s v="Wyoming"/>
    <d v="2021-09-01T00:00:00"/>
    <x v="3"/>
    <d v="2021-09-01T00:00:00"/>
    <x v="0"/>
    <x v="0"/>
    <x v="3"/>
    <x v="11"/>
  </r>
  <r>
    <n v="5"/>
    <x v="0"/>
    <x v="13"/>
    <x v="2"/>
    <n v="1"/>
    <n v="2798653.88"/>
    <n v="0"/>
    <n v="0"/>
    <n v="0"/>
    <n v="0"/>
    <n v="0"/>
    <n v="2798653.88"/>
    <s v="Wyoming"/>
    <d v="2021-09-01T00:00:00"/>
    <x v="3"/>
    <d v="2021-09-01T00:00:00"/>
    <x v="0"/>
    <x v="0"/>
    <x v="3"/>
    <x v="11"/>
  </r>
  <r>
    <n v="5"/>
    <x v="0"/>
    <x v="13"/>
    <x v="0"/>
    <n v="1"/>
    <n v="113880278.29000001"/>
    <n v="0"/>
    <n v="0"/>
    <n v="0"/>
    <n v="0"/>
    <n v="0"/>
    <n v="113880278.29000001"/>
    <s v="Wyoming"/>
    <d v="2021-08-01T00:00:00"/>
    <x v="4"/>
    <d v="2021-08-01T00:00:00"/>
    <x v="0"/>
    <x v="0"/>
    <x v="3"/>
    <x v="11"/>
  </r>
  <r>
    <n v="5"/>
    <x v="0"/>
    <x v="13"/>
    <x v="2"/>
    <n v="1"/>
    <n v="2798653.88"/>
    <n v="0"/>
    <n v="0"/>
    <n v="0"/>
    <n v="0"/>
    <n v="0"/>
    <n v="2798653.88"/>
    <s v="Wyoming"/>
    <d v="2021-08-01T00:00:00"/>
    <x v="4"/>
    <d v="2021-08-01T00:00:00"/>
    <x v="0"/>
    <x v="0"/>
    <x v="3"/>
    <x v="11"/>
  </r>
  <r>
    <n v="5"/>
    <x v="0"/>
    <x v="13"/>
    <x v="0"/>
    <n v="1"/>
    <n v="113930855.16"/>
    <n v="-50576.87"/>
    <n v="0"/>
    <n v="0"/>
    <n v="0"/>
    <n v="0"/>
    <n v="113880278.29000001"/>
    <s v="Wyoming"/>
    <d v="2021-07-01T00:00:00"/>
    <x v="5"/>
    <d v="2021-07-01T00:00:00"/>
    <x v="0"/>
    <x v="0"/>
    <x v="3"/>
    <x v="11"/>
  </r>
  <r>
    <n v="5"/>
    <x v="0"/>
    <x v="13"/>
    <x v="2"/>
    <n v="1"/>
    <n v="2798653.88"/>
    <n v="0"/>
    <n v="0"/>
    <n v="0"/>
    <n v="0"/>
    <n v="0"/>
    <n v="2798653.88"/>
    <s v="Wyoming"/>
    <d v="2021-07-01T00:00:00"/>
    <x v="5"/>
    <d v="2021-07-01T00:00:00"/>
    <x v="0"/>
    <x v="0"/>
    <x v="3"/>
    <x v="11"/>
  </r>
  <r>
    <n v="5"/>
    <x v="0"/>
    <x v="13"/>
    <x v="0"/>
    <n v="1"/>
    <n v="114070448.79000001"/>
    <n v="309610.3"/>
    <n v="-449203.93"/>
    <n v="26646294.050000001"/>
    <n v="-26646294.050000001"/>
    <n v="0"/>
    <n v="113930855.16"/>
    <s v="Wyoming"/>
    <d v="2021-06-01T00:00:00"/>
    <x v="6"/>
    <d v="2021-06-01T00:00:00"/>
    <x v="0"/>
    <x v="0"/>
    <x v="3"/>
    <x v="11"/>
  </r>
  <r>
    <n v="5"/>
    <x v="0"/>
    <x v="13"/>
    <x v="2"/>
    <n v="1"/>
    <n v="2905749.91"/>
    <n v="-107096.03"/>
    <n v="0"/>
    <n v="0"/>
    <n v="0"/>
    <n v="0"/>
    <n v="2798653.88"/>
    <s v="Wyoming"/>
    <d v="2021-06-01T00:00:00"/>
    <x v="6"/>
    <d v="2021-06-01T00:00:00"/>
    <x v="0"/>
    <x v="0"/>
    <x v="3"/>
    <x v="11"/>
  </r>
  <r>
    <n v="5"/>
    <x v="0"/>
    <x v="13"/>
    <x v="0"/>
    <n v="1"/>
    <n v="114001334.76000001"/>
    <n v="235067.76"/>
    <n v="-165953.73000000001"/>
    <n v="0"/>
    <n v="0"/>
    <n v="0"/>
    <n v="114070448.79000001"/>
    <s v="Wyoming"/>
    <d v="2021-05-01T00:00:00"/>
    <x v="7"/>
    <d v="2021-05-01T00:00:00"/>
    <x v="0"/>
    <x v="0"/>
    <x v="3"/>
    <x v="11"/>
  </r>
  <r>
    <n v="5"/>
    <x v="0"/>
    <x v="13"/>
    <x v="2"/>
    <n v="1"/>
    <n v="3066811.54"/>
    <n v="-161061.63"/>
    <n v="0"/>
    <n v="0"/>
    <n v="0"/>
    <n v="0"/>
    <n v="2905749.91"/>
    <s v="Wyoming"/>
    <d v="2021-05-01T00:00:00"/>
    <x v="7"/>
    <d v="2021-05-01T00:00:00"/>
    <x v="0"/>
    <x v="0"/>
    <x v="3"/>
    <x v="11"/>
  </r>
  <r>
    <n v="5"/>
    <x v="0"/>
    <x v="13"/>
    <x v="0"/>
    <n v="1"/>
    <n v="87355040.709999993"/>
    <n v="26646294.050000001"/>
    <n v="0"/>
    <n v="0"/>
    <n v="0"/>
    <n v="0"/>
    <n v="114001334.76000001"/>
    <s v="Wyoming"/>
    <d v="2021-04-01T00:00:00"/>
    <x v="8"/>
    <d v="2021-04-01T00:00:00"/>
    <x v="0"/>
    <x v="0"/>
    <x v="3"/>
    <x v="11"/>
  </r>
  <r>
    <n v="5"/>
    <x v="0"/>
    <x v="13"/>
    <x v="2"/>
    <n v="1"/>
    <n v="34715702.420000002"/>
    <n v="-31648890.879999999"/>
    <n v="0"/>
    <n v="0"/>
    <n v="0"/>
    <n v="0"/>
    <n v="3066811.54"/>
    <s v="Wyoming"/>
    <d v="2021-04-01T00:00:00"/>
    <x v="8"/>
    <d v="2021-04-01T00:00:00"/>
    <x v="0"/>
    <x v="0"/>
    <x v="3"/>
    <x v="11"/>
  </r>
  <r>
    <n v="5"/>
    <x v="0"/>
    <x v="13"/>
    <x v="0"/>
    <n v="1"/>
    <n v="87355040.709999993"/>
    <n v="0"/>
    <n v="0"/>
    <n v="0"/>
    <n v="0"/>
    <n v="0"/>
    <n v="87355040.709999993"/>
    <s v="Wyoming"/>
    <d v="2021-03-01T00:00:00"/>
    <x v="9"/>
    <d v="2021-03-01T00:00:00"/>
    <x v="0"/>
    <x v="0"/>
    <x v="3"/>
    <x v="11"/>
  </r>
  <r>
    <n v="5"/>
    <x v="0"/>
    <x v="13"/>
    <x v="2"/>
    <n v="1"/>
    <n v="34946928.979999997"/>
    <n v="-231226.56"/>
    <n v="0"/>
    <n v="0"/>
    <n v="0"/>
    <n v="0"/>
    <n v="34715702.420000002"/>
    <s v="Wyoming"/>
    <d v="2021-03-01T00:00:00"/>
    <x v="9"/>
    <d v="2021-03-01T00:00:00"/>
    <x v="0"/>
    <x v="0"/>
    <x v="3"/>
    <x v="11"/>
  </r>
  <r>
    <n v="5"/>
    <x v="0"/>
    <x v="13"/>
    <x v="0"/>
    <n v="1"/>
    <n v="87355040.709999993"/>
    <n v="0"/>
    <n v="0"/>
    <n v="0"/>
    <n v="0"/>
    <n v="0"/>
    <n v="87355040.709999993"/>
    <s v="Wyoming"/>
    <d v="2021-02-01T00:00:00"/>
    <x v="10"/>
    <d v="2021-02-01T00:00:00"/>
    <x v="0"/>
    <x v="0"/>
    <x v="3"/>
    <x v="11"/>
  </r>
  <r>
    <n v="5"/>
    <x v="0"/>
    <x v="13"/>
    <x v="2"/>
    <n v="1"/>
    <n v="34575291.700000003"/>
    <n v="371637.28"/>
    <n v="0"/>
    <n v="0"/>
    <n v="0"/>
    <n v="0"/>
    <n v="34946928.979999997"/>
    <s v="Wyoming"/>
    <d v="2021-02-01T00:00:00"/>
    <x v="10"/>
    <d v="2021-02-01T00:00:00"/>
    <x v="0"/>
    <x v="0"/>
    <x v="3"/>
    <x v="11"/>
  </r>
  <r>
    <n v="5"/>
    <x v="0"/>
    <x v="13"/>
    <x v="0"/>
    <n v="1"/>
    <n v="87355040.709999993"/>
    <n v="0"/>
    <n v="0"/>
    <n v="0"/>
    <n v="0"/>
    <n v="0"/>
    <n v="87355040.709999993"/>
    <s v="Wyoming"/>
    <d v="2021-01-01T00:00:00"/>
    <x v="11"/>
    <d v="2021-01-01T00:00:00"/>
    <x v="0"/>
    <x v="0"/>
    <x v="3"/>
    <x v="11"/>
  </r>
  <r>
    <n v="5"/>
    <x v="0"/>
    <x v="13"/>
    <x v="2"/>
    <n v="1"/>
    <n v="34227912.109999999"/>
    <n v="347379.59"/>
    <n v="0"/>
    <n v="0"/>
    <n v="0"/>
    <n v="0"/>
    <n v="34575291.700000003"/>
    <s v="Wyoming"/>
    <d v="2021-01-01T00:00:00"/>
    <x v="11"/>
    <d v="2021-01-01T00:00:00"/>
    <x v="0"/>
    <x v="0"/>
    <x v="3"/>
    <x v="11"/>
  </r>
  <r>
    <n v="5"/>
    <x v="0"/>
    <x v="14"/>
    <x v="0"/>
    <n v="1"/>
    <n v="16916865.98"/>
    <n v="0"/>
    <n v="0"/>
    <n v="0"/>
    <n v="0"/>
    <n v="0"/>
    <n v="16916865.98"/>
    <s v="Wyoming"/>
    <d v="2020-12-01T00:00:00"/>
    <x v="0"/>
    <d v="2020-12-01T00:00:00"/>
    <x v="0"/>
    <x v="0"/>
    <x v="3"/>
    <x v="12"/>
  </r>
  <r>
    <n v="5"/>
    <x v="0"/>
    <x v="14"/>
    <x v="2"/>
    <n v="1"/>
    <n v="439007.04000000004"/>
    <n v="0"/>
    <n v="0"/>
    <n v="0"/>
    <n v="0"/>
    <n v="0"/>
    <n v="439007.04000000004"/>
    <s v="Wyoming"/>
    <d v="2020-12-01T00:00:00"/>
    <x v="0"/>
    <d v="2020-12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11-01T00:00:00"/>
    <x v="1"/>
    <d v="2021-11-01T00:00:00"/>
    <x v="0"/>
    <x v="0"/>
    <x v="3"/>
    <x v="12"/>
  </r>
  <r>
    <n v="5"/>
    <x v="0"/>
    <x v="14"/>
    <x v="2"/>
    <n v="1"/>
    <n v="34533.68"/>
    <n v="-34533.68"/>
    <n v="0"/>
    <n v="0"/>
    <n v="0"/>
    <n v="0"/>
    <n v="0"/>
    <s v="Wyoming"/>
    <d v="2021-11-01T00:00:00"/>
    <x v="1"/>
    <d v="2021-11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10-01T00:00:00"/>
    <x v="2"/>
    <d v="2021-10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10-01T00:00:00"/>
    <x v="2"/>
    <d v="2021-10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09-01T00:00:00"/>
    <x v="3"/>
    <d v="2021-09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09-01T00:00:00"/>
    <x v="3"/>
    <d v="2021-09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08-01T00:00:00"/>
    <x v="4"/>
    <d v="2021-08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08-01T00:00:00"/>
    <x v="4"/>
    <d v="2021-08-01T00:00:00"/>
    <x v="0"/>
    <x v="0"/>
    <x v="3"/>
    <x v="12"/>
  </r>
  <r>
    <n v="5"/>
    <x v="0"/>
    <x v="14"/>
    <x v="0"/>
    <n v="1"/>
    <n v="17002567.289999999"/>
    <n v="0"/>
    <n v="0"/>
    <n v="0"/>
    <n v="0"/>
    <n v="0"/>
    <n v="17002567.289999999"/>
    <s v="Wyoming"/>
    <d v="2021-07-01T00:00:00"/>
    <x v="5"/>
    <d v="2021-07-01T00:00:00"/>
    <x v="0"/>
    <x v="0"/>
    <x v="3"/>
    <x v="12"/>
  </r>
  <r>
    <n v="5"/>
    <x v="0"/>
    <x v="14"/>
    <x v="2"/>
    <n v="1"/>
    <n v="34533.68"/>
    <n v="0"/>
    <n v="0"/>
    <n v="0"/>
    <n v="0"/>
    <n v="0"/>
    <n v="34533.68"/>
    <s v="Wyoming"/>
    <d v="2021-07-01T00:00:00"/>
    <x v="5"/>
    <d v="2021-07-01T00:00:00"/>
    <x v="0"/>
    <x v="0"/>
    <x v="3"/>
    <x v="12"/>
  </r>
  <r>
    <n v="5"/>
    <x v="0"/>
    <x v="14"/>
    <x v="0"/>
    <n v="1"/>
    <n v="16959575.07"/>
    <n v="42992.22"/>
    <n v="0"/>
    <n v="0"/>
    <n v="0"/>
    <n v="0"/>
    <n v="17002567.289999999"/>
    <s v="Wyoming"/>
    <d v="2021-06-01T00:00:00"/>
    <x v="6"/>
    <d v="2021-06-01T00:00:00"/>
    <x v="0"/>
    <x v="0"/>
    <x v="3"/>
    <x v="12"/>
  </r>
  <r>
    <n v="5"/>
    <x v="0"/>
    <x v="14"/>
    <x v="2"/>
    <n v="1"/>
    <n v="280116.57"/>
    <n v="-245582.89"/>
    <n v="0"/>
    <n v="0"/>
    <n v="0"/>
    <n v="0"/>
    <n v="34533.68"/>
    <s v="Wyoming"/>
    <d v="2021-06-01T00:00:00"/>
    <x v="6"/>
    <d v="2021-06-01T00:00:00"/>
    <x v="0"/>
    <x v="0"/>
    <x v="3"/>
    <x v="12"/>
  </r>
  <r>
    <n v="5"/>
    <x v="0"/>
    <x v="14"/>
    <x v="0"/>
    <n v="1"/>
    <n v="16916865.98"/>
    <n v="42709.090000000004"/>
    <n v="0"/>
    <n v="0"/>
    <n v="0"/>
    <n v="0"/>
    <n v="16959575.07"/>
    <s v="Wyoming"/>
    <d v="2021-05-01T00:00:00"/>
    <x v="7"/>
    <d v="2021-05-01T00:00:00"/>
    <x v="0"/>
    <x v="0"/>
    <x v="3"/>
    <x v="12"/>
  </r>
  <r>
    <n v="5"/>
    <x v="0"/>
    <x v="14"/>
    <x v="2"/>
    <n v="1"/>
    <n v="401497.62"/>
    <n v="-121381.05"/>
    <n v="0"/>
    <n v="0"/>
    <n v="0"/>
    <n v="0"/>
    <n v="280116.57"/>
    <s v="Wyoming"/>
    <d v="2021-05-01T00:00:00"/>
    <x v="7"/>
    <d v="2021-05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4-01T00:00:00"/>
    <x v="8"/>
    <d v="2021-04-01T00:00:00"/>
    <x v="0"/>
    <x v="0"/>
    <x v="3"/>
    <x v="12"/>
  </r>
  <r>
    <n v="5"/>
    <x v="0"/>
    <x v="14"/>
    <x v="2"/>
    <n v="1"/>
    <n v="435265.44"/>
    <n v="-33767.82"/>
    <n v="0"/>
    <n v="0"/>
    <n v="0"/>
    <n v="0"/>
    <n v="401497.62"/>
    <s v="Wyoming"/>
    <d v="2021-04-01T00:00:00"/>
    <x v="8"/>
    <d v="2021-04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3-01T00:00:00"/>
    <x v="9"/>
    <d v="2021-03-01T00:00:00"/>
    <x v="0"/>
    <x v="0"/>
    <x v="3"/>
    <x v="12"/>
  </r>
  <r>
    <n v="5"/>
    <x v="0"/>
    <x v="14"/>
    <x v="2"/>
    <n v="1"/>
    <n v="435265.44"/>
    <n v="0"/>
    <n v="0"/>
    <n v="0"/>
    <n v="0"/>
    <n v="0"/>
    <n v="435265.44"/>
    <s v="Wyoming"/>
    <d v="2021-03-01T00:00:00"/>
    <x v="9"/>
    <d v="2021-03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2-01T00:00:00"/>
    <x v="10"/>
    <d v="2021-02-01T00:00:00"/>
    <x v="0"/>
    <x v="0"/>
    <x v="3"/>
    <x v="12"/>
  </r>
  <r>
    <n v="5"/>
    <x v="0"/>
    <x v="14"/>
    <x v="2"/>
    <n v="1"/>
    <n v="435265.44"/>
    <n v="0"/>
    <n v="0"/>
    <n v="0"/>
    <n v="0"/>
    <n v="0"/>
    <n v="435265.44"/>
    <s v="Wyoming"/>
    <d v="2021-02-01T00:00:00"/>
    <x v="10"/>
    <d v="2021-02-01T00:00:00"/>
    <x v="0"/>
    <x v="0"/>
    <x v="3"/>
    <x v="12"/>
  </r>
  <r>
    <n v="5"/>
    <x v="0"/>
    <x v="14"/>
    <x v="0"/>
    <n v="1"/>
    <n v="16916865.98"/>
    <n v="0"/>
    <n v="0"/>
    <n v="0"/>
    <n v="0"/>
    <n v="0"/>
    <n v="16916865.98"/>
    <s v="Wyoming"/>
    <d v="2021-01-01T00:00:00"/>
    <x v="11"/>
    <d v="2021-01-01T00:00:00"/>
    <x v="0"/>
    <x v="0"/>
    <x v="3"/>
    <x v="12"/>
  </r>
  <r>
    <n v="5"/>
    <x v="0"/>
    <x v="14"/>
    <x v="2"/>
    <n v="1"/>
    <n v="439007.04000000004"/>
    <n v="-3741.6"/>
    <n v="0"/>
    <n v="0"/>
    <n v="0"/>
    <n v="0"/>
    <n v="435265.44"/>
    <s v="Wyoming"/>
    <d v="2021-01-01T00:00:00"/>
    <x v="11"/>
    <d v="2021-01-01T00:00:00"/>
    <x v="0"/>
    <x v="0"/>
    <x v="3"/>
    <x v="12"/>
  </r>
  <r>
    <n v="5"/>
    <x v="0"/>
    <x v="15"/>
    <x v="0"/>
    <n v="1"/>
    <n v="1963779.23"/>
    <n v="-114.51"/>
    <n v="0"/>
    <n v="0"/>
    <n v="0"/>
    <n v="0"/>
    <n v="1963664.72"/>
    <s v="Wyoming"/>
    <d v="2021-11-01T00:00:00"/>
    <x v="1"/>
    <d v="2021-11-01T00:00:00"/>
    <x v="0"/>
    <x v="0"/>
    <x v="3"/>
    <x v="12"/>
  </r>
  <r>
    <n v="5"/>
    <x v="0"/>
    <x v="15"/>
    <x v="0"/>
    <n v="1"/>
    <n v="1963779.23"/>
    <n v="0"/>
    <n v="0"/>
    <n v="0"/>
    <n v="0"/>
    <n v="0"/>
    <n v="1963779.23"/>
    <s v="Wyoming"/>
    <d v="2021-10-01T00:00:00"/>
    <x v="2"/>
    <d v="2021-10-01T00:00:00"/>
    <x v="0"/>
    <x v="0"/>
    <x v="3"/>
    <x v="12"/>
  </r>
  <r>
    <n v="5"/>
    <x v="0"/>
    <x v="15"/>
    <x v="0"/>
    <n v="1"/>
    <n v="1969522.67"/>
    <n v="-5743.4400000000005"/>
    <n v="0"/>
    <n v="0"/>
    <n v="0"/>
    <n v="0"/>
    <n v="1963779.23"/>
    <s v="Wyoming"/>
    <d v="2021-09-01T00:00:00"/>
    <x v="3"/>
    <d v="2021-09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8-01T00:00:00"/>
    <x v="4"/>
    <d v="2021-08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7-01T00:00:00"/>
    <x v="5"/>
    <d v="2021-07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6-01T00:00:00"/>
    <x v="6"/>
    <d v="2021-06-01T00:00:00"/>
    <x v="0"/>
    <x v="0"/>
    <x v="3"/>
    <x v="12"/>
  </r>
  <r>
    <n v="5"/>
    <x v="0"/>
    <x v="15"/>
    <x v="0"/>
    <n v="1"/>
    <n v="1969522.67"/>
    <n v="0"/>
    <n v="0"/>
    <n v="0"/>
    <n v="0"/>
    <n v="0"/>
    <n v="1969522.67"/>
    <s v="Wyoming"/>
    <d v="2021-05-01T00:00:00"/>
    <x v="7"/>
    <d v="2021-05-01T00:00:00"/>
    <x v="0"/>
    <x v="0"/>
    <x v="3"/>
    <x v="12"/>
  </r>
  <r>
    <n v="5"/>
    <x v="0"/>
    <x v="15"/>
    <x v="0"/>
    <n v="1"/>
    <n v="0"/>
    <n v="1969522.67"/>
    <n v="0"/>
    <n v="0"/>
    <n v="0"/>
    <n v="0"/>
    <n v="1969522.67"/>
    <s v="Wyoming"/>
    <d v="2021-04-01T00:00:00"/>
    <x v="8"/>
    <d v="2021-04-01T00:00:00"/>
    <x v="0"/>
    <x v="0"/>
    <x v="3"/>
    <x v="12"/>
  </r>
  <r>
    <n v="5"/>
    <x v="0"/>
    <x v="16"/>
    <x v="0"/>
    <n v="1"/>
    <n v="14465.300000000001"/>
    <n v="0"/>
    <n v="0"/>
    <n v="0"/>
    <n v="0"/>
    <n v="0"/>
    <n v="14465.300000000001"/>
    <s v="Wyoming"/>
    <d v="2020-12-01T00:00:00"/>
    <x v="0"/>
    <d v="2020-12-01T00:00:00"/>
    <x v="0"/>
    <x v="0"/>
    <x v="3"/>
    <x v="13"/>
  </r>
  <r>
    <n v="5"/>
    <x v="0"/>
    <x v="16"/>
    <x v="2"/>
    <n v="1"/>
    <n v="53294.559999999998"/>
    <n v="0"/>
    <n v="0"/>
    <n v="0"/>
    <n v="0"/>
    <n v="0"/>
    <n v="53294.559999999998"/>
    <s v="Wyoming"/>
    <d v="2020-12-01T00:00:00"/>
    <x v="0"/>
    <d v="2020-12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11-01T00:00:00"/>
    <x v="1"/>
    <d v="2021-11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10-01T00:00:00"/>
    <x v="2"/>
    <d v="2021-10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9-01T00:00:00"/>
    <x v="3"/>
    <d v="2021-09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8-01T00:00:00"/>
    <x v="4"/>
    <d v="2021-08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7-01T00:00:00"/>
    <x v="5"/>
    <d v="2021-07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3"/>
    <x v="13"/>
  </r>
  <r>
    <n v="5"/>
    <x v="0"/>
    <x v="16"/>
    <x v="0"/>
    <n v="1"/>
    <n v="40782.15"/>
    <n v="0"/>
    <n v="0"/>
    <n v="0"/>
    <n v="0"/>
    <n v="0"/>
    <n v="40782.15"/>
    <s v="Wyoming"/>
    <d v="2021-06-01T00:00:00"/>
    <x v="6"/>
    <d v="2021-06-01T00:00:00"/>
    <x v="0"/>
    <x v="0"/>
    <x v="3"/>
    <x v="13"/>
  </r>
  <r>
    <n v="5"/>
    <x v="0"/>
    <x v="16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3"/>
    <x v="13"/>
  </r>
  <r>
    <n v="5"/>
    <x v="0"/>
    <x v="16"/>
    <x v="0"/>
    <n v="1"/>
    <n v="14465.300000000001"/>
    <n v="26316.850000000002"/>
    <n v="0"/>
    <n v="0"/>
    <n v="0"/>
    <n v="0"/>
    <n v="40782.15"/>
    <s v="Wyoming"/>
    <d v="2021-05-01T00:00:00"/>
    <x v="7"/>
    <d v="2021-05-01T00:00:00"/>
    <x v="0"/>
    <x v="0"/>
    <x v="3"/>
    <x v="13"/>
  </r>
  <r>
    <n v="5"/>
    <x v="0"/>
    <x v="16"/>
    <x v="2"/>
    <n v="1"/>
    <n v="21562.65"/>
    <n v="-21562.65"/>
    <n v="0"/>
    <n v="0"/>
    <n v="0"/>
    <n v="0"/>
    <n v="0"/>
    <s v="Wyoming"/>
    <d v="2021-05-01T00:00:00"/>
    <x v="7"/>
    <d v="2021-05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4-01T00:00:00"/>
    <x v="8"/>
    <d v="2021-04-01T00:00:00"/>
    <x v="0"/>
    <x v="0"/>
    <x v="3"/>
    <x v="13"/>
  </r>
  <r>
    <n v="5"/>
    <x v="0"/>
    <x v="16"/>
    <x v="2"/>
    <n v="1"/>
    <n v="53147.44"/>
    <n v="-31584.79"/>
    <n v="0"/>
    <n v="0"/>
    <n v="0"/>
    <n v="0"/>
    <n v="21562.65"/>
    <s v="Wyoming"/>
    <d v="2021-04-01T00:00:00"/>
    <x v="8"/>
    <d v="2021-04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3-01T00:00:00"/>
    <x v="9"/>
    <d v="2021-03-01T00:00:00"/>
    <x v="0"/>
    <x v="0"/>
    <x v="3"/>
    <x v="13"/>
  </r>
  <r>
    <n v="5"/>
    <x v="0"/>
    <x v="16"/>
    <x v="2"/>
    <n v="1"/>
    <n v="53147.44"/>
    <n v="0"/>
    <n v="0"/>
    <n v="0"/>
    <n v="0"/>
    <n v="0"/>
    <n v="53147.44"/>
    <s v="Wyoming"/>
    <d v="2021-03-01T00:00:00"/>
    <x v="9"/>
    <d v="2021-03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2-01T00:00:00"/>
    <x v="10"/>
    <d v="2021-02-01T00:00:00"/>
    <x v="0"/>
    <x v="0"/>
    <x v="3"/>
    <x v="13"/>
  </r>
  <r>
    <n v="5"/>
    <x v="0"/>
    <x v="16"/>
    <x v="2"/>
    <n v="1"/>
    <n v="53147.44"/>
    <n v="0"/>
    <n v="0"/>
    <n v="0"/>
    <n v="0"/>
    <n v="0"/>
    <n v="53147.44"/>
    <s v="Wyoming"/>
    <d v="2021-02-01T00:00:00"/>
    <x v="10"/>
    <d v="2021-02-01T00:00:00"/>
    <x v="0"/>
    <x v="0"/>
    <x v="3"/>
    <x v="13"/>
  </r>
  <r>
    <n v="5"/>
    <x v="0"/>
    <x v="16"/>
    <x v="0"/>
    <n v="1"/>
    <n v="14465.300000000001"/>
    <n v="0"/>
    <n v="0"/>
    <n v="0"/>
    <n v="0"/>
    <n v="0"/>
    <n v="14465.300000000001"/>
    <s v="Wyoming"/>
    <d v="2021-01-01T00:00:00"/>
    <x v="11"/>
    <d v="2021-01-01T00:00:00"/>
    <x v="0"/>
    <x v="0"/>
    <x v="3"/>
    <x v="13"/>
  </r>
  <r>
    <n v="5"/>
    <x v="0"/>
    <x v="16"/>
    <x v="2"/>
    <n v="1"/>
    <n v="53294.559999999998"/>
    <n v="-147.12"/>
    <n v="0"/>
    <n v="0"/>
    <n v="0"/>
    <n v="0"/>
    <n v="53147.44"/>
    <s v="Wyoming"/>
    <d v="2021-01-01T00:00:00"/>
    <x v="11"/>
    <d v="2021-01-01T00:00:00"/>
    <x v="0"/>
    <x v="0"/>
    <x v="3"/>
    <x v="13"/>
  </r>
  <r>
    <n v="5"/>
    <x v="0"/>
    <x v="17"/>
    <x v="0"/>
    <n v="1"/>
    <n v="625642.32000000007"/>
    <n v="0"/>
    <n v="0"/>
    <n v="0"/>
    <n v="0"/>
    <n v="0"/>
    <n v="625642.32000000007"/>
    <s v="Wyoming"/>
    <d v="2020-12-01T00:00:00"/>
    <x v="0"/>
    <d v="2020-12-01T00:00:00"/>
    <x v="0"/>
    <x v="0"/>
    <x v="4"/>
    <x v="14"/>
  </r>
  <r>
    <n v="5"/>
    <x v="0"/>
    <x v="18"/>
    <x v="0"/>
    <n v="1"/>
    <n v="732780.38"/>
    <n v="0"/>
    <n v="0"/>
    <n v="0"/>
    <n v="0"/>
    <n v="0"/>
    <n v="732780.38"/>
    <s v="Wyoming"/>
    <d v="2020-12-01T00:00:00"/>
    <x v="0"/>
    <d v="2020-12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0-12-01T00:00:00"/>
    <x v="0"/>
    <d v="2020-12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4"/>
  </r>
  <r>
    <n v="5"/>
    <x v="0"/>
    <x v="17"/>
    <x v="0"/>
    <n v="1"/>
    <n v="663756.56000000006"/>
    <n v="-0.22"/>
    <n v="0"/>
    <n v="0"/>
    <n v="0"/>
    <n v="0"/>
    <n v="663756.34"/>
    <s v="Wyoming"/>
    <d v="2021-11-01T00:00:00"/>
    <x v="1"/>
    <d v="2021-11-01T00:00:00"/>
    <x v="0"/>
    <x v="0"/>
    <x v="4"/>
    <x v="14"/>
  </r>
  <r>
    <n v="5"/>
    <x v="0"/>
    <x v="18"/>
    <x v="0"/>
    <n v="1"/>
    <n v="932238.47"/>
    <n v="-0.86"/>
    <n v="0"/>
    <n v="0"/>
    <n v="0"/>
    <n v="0"/>
    <n v="932237.61"/>
    <s v="Wyoming"/>
    <d v="2021-11-01T00:00:00"/>
    <x v="1"/>
    <d v="2021-11-01T00:00:00"/>
    <x v="0"/>
    <x v="0"/>
    <x v="4"/>
    <x v="14"/>
  </r>
  <r>
    <n v="5"/>
    <x v="0"/>
    <x v="19"/>
    <x v="0"/>
    <n v="1"/>
    <n v="1224631.6499999999"/>
    <n v="0"/>
    <n v="0"/>
    <n v="0"/>
    <n v="0"/>
    <n v="0"/>
    <n v="1224631.6499999999"/>
    <s v="Wyoming"/>
    <d v="2021-11-01T00:00:00"/>
    <x v="1"/>
    <d v="2021-11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4"/>
  </r>
  <r>
    <n v="5"/>
    <x v="0"/>
    <x v="17"/>
    <x v="0"/>
    <n v="1"/>
    <n v="663756.56000000006"/>
    <n v="0"/>
    <n v="0"/>
    <n v="0"/>
    <n v="0"/>
    <n v="0"/>
    <n v="663756.56000000006"/>
    <s v="Wyoming"/>
    <d v="2021-10-01T00:00:00"/>
    <x v="2"/>
    <d v="2021-10-01T00:00:00"/>
    <x v="0"/>
    <x v="0"/>
    <x v="4"/>
    <x v="14"/>
  </r>
  <r>
    <n v="5"/>
    <x v="0"/>
    <x v="18"/>
    <x v="0"/>
    <n v="1"/>
    <n v="932238.47"/>
    <n v="0"/>
    <n v="0"/>
    <n v="0"/>
    <n v="0"/>
    <n v="0"/>
    <n v="932238.47"/>
    <s v="Wyoming"/>
    <d v="2021-10-01T00:00:00"/>
    <x v="2"/>
    <d v="2021-10-01T00:00:00"/>
    <x v="0"/>
    <x v="0"/>
    <x v="4"/>
    <x v="14"/>
  </r>
  <r>
    <n v="5"/>
    <x v="0"/>
    <x v="19"/>
    <x v="0"/>
    <n v="1"/>
    <n v="1210630.6599999999"/>
    <n v="14000.99"/>
    <n v="0"/>
    <n v="0"/>
    <n v="0"/>
    <n v="0"/>
    <n v="1224631.6499999999"/>
    <s v="Wyoming"/>
    <d v="2021-10-01T00:00:00"/>
    <x v="2"/>
    <d v="2021-10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4"/>
  </r>
  <r>
    <n v="5"/>
    <x v="0"/>
    <x v="17"/>
    <x v="0"/>
    <n v="1"/>
    <n v="663752.89"/>
    <n v="3.67"/>
    <n v="0"/>
    <n v="0"/>
    <n v="0"/>
    <n v="0"/>
    <n v="663756.56000000006"/>
    <s v="Wyoming"/>
    <d v="2021-09-01T00:00:00"/>
    <x v="3"/>
    <d v="2021-09-01T00:00:00"/>
    <x v="0"/>
    <x v="0"/>
    <x v="4"/>
    <x v="14"/>
  </r>
  <r>
    <n v="5"/>
    <x v="0"/>
    <x v="18"/>
    <x v="0"/>
    <n v="1"/>
    <n v="932224.39"/>
    <n v="14.08"/>
    <n v="0"/>
    <n v="0"/>
    <n v="0"/>
    <n v="0"/>
    <n v="932238.47"/>
    <s v="Wyoming"/>
    <d v="2021-09-01T00:00:00"/>
    <x v="3"/>
    <d v="2021-09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9-01T00:00:00"/>
    <x v="3"/>
    <d v="2021-09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4"/>
  </r>
  <r>
    <n v="5"/>
    <x v="0"/>
    <x v="17"/>
    <x v="0"/>
    <n v="1"/>
    <n v="663749.37"/>
    <n v="3.52"/>
    <n v="0"/>
    <n v="0"/>
    <n v="0"/>
    <n v="0"/>
    <n v="663752.89"/>
    <s v="Wyoming"/>
    <d v="2021-08-01T00:00:00"/>
    <x v="4"/>
    <d v="2021-08-01T00:00:00"/>
    <x v="0"/>
    <x v="0"/>
    <x v="4"/>
    <x v="14"/>
  </r>
  <r>
    <n v="5"/>
    <x v="0"/>
    <x v="18"/>
    <x v="0"/>
    <n v="1"/>
    <n v="932210.91"/>
    <n v="13.48"/>
    <n v="0"/>
    <n v="0"/>
    <n v="0"/>
    <n v="0"/>
    <n v="932224.39"/>
    <s v="Wyoming"/>
    <d v="2021-08-01T00:00:00"/>
    <x v="4"/>
    <d v="2021-08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8-01T00:00:00"/>
    <x v="4"/>
    <d v="2021-08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4"/>
  </r>
  <r>
    <n v="5"/>
    <x v="0"/>
    <x v="17"/>
    <x v="0"/>
    <n v="1"/>
    <n v="663744.53"/>
    <n v="4.84"/>
    <n v="0"/>
    <n v="0"/>
    <n v="0"/>
    <n v="0"/>
    <n v="663749.37"/>
    <s v="Wyoming"/>
    <d v="2021-07-01T00:00:00"/>
    <x v="5"/>
    <d v="2021-07-01T00:00:00"/>
    <x v="0"/>
    <x v="0"/>
    <x v="4"/>
    <x v="14"/>
  </r>
  <r>
    <n v="5"/>
    <x v="0"/>
    <x v="18"/>
    <x v="0"/>
    <n v="1"/>
    <n v="932192.34"/>
    <n v="18.57"/>
    <n v="0"/>
    <n v="0"/>
    <n v="0"/>
    <n v="0"/>
    <n v="932210.91"/>
    <s v="Wyoming"/>
    <d v="2021-07-01T00:00:00"/>
    <x v="5"/>
    <d v="2021-07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7-01T00:00:00"/>
    <x v="5"/>
    <d v="2021-07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4"/>
  </r>
  <r>
    <n v="5"/>
    <x v="0"/>
    <x v="17"/>
    <x v="0"/>
    <n v="1"/>
    <n v="663734.72"/>
    <n v="9.81"/>
    <n v="0"/>
    <n v="0"/>
    <n v="0"/>
    <n v="0"/>
    <n v="663744.53"/>
    <s v="Wyoming"/>
    <d v="2021-06-01T00:00:00"/>
    <x v="6"/>
    <d v="2021-06-01T00:00:00"/>
    <x v="0"/>
    <x v="0"/>
    <x v="4"/>
    <x v="14"/>
  </r>
  <r>
    <n v="5"/>
    <x v="0"/>
    <x v="18"/>
    <x v="0"/>
    <n v="1"/>
    <n v="932154.71"/>
    <n v="37.630000000000003"/>
    <n v="0"/>
    <n v="0"/>
    <n v="0"/>
    <n v="0"/>
    <n v="932192.34"/>
    <s v="Wyoming"/>
    <d v="2021-06-01T00:00:00"/>
    <x v="6"/>
    <d v="2021-06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6-01T00:00:00"/>
    <x v="6"/>
    <d v="2021-06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4"/>
  </r>
  <r>
    <n v="5"/>
    <x v="0"/>
    <x v="17"/>
    <x v="0"/>
    <n v="1"/>
    <n v="663728.63"/>
    <n v="6.09"/>
    <n v="0"/>
    <n v="0"/>
    <n v="0"/>
    <n v="0"/>
    <n v="663734.72"/>
    <s v="Wyoming"/>
    <d v="2021-05-01T00:00:00"/>
    <x v="7"/>
    <d v="2021-05-01T00:00:00"/>
    <x v="0"/>
    <x v="0"/>
    <x v="4"/>
    <x v="14"/>
  </r>
  <r>
    <n v="5"/>
    <x v="0"/>
    <x v="18"/>
    <x v="0"/>
    <n v="1"/>
    <n v="932131.35"/>
    <n v="23.36"/>
    <n v="0"/>
    <n v="0"/>
    <n v="0"/>
    <n v="0"/>
    <n v="932154.71"/>
    <s v="Wyoming"/>
    <d v="2021-05-01T00:00:00"/>
    <x v="7"/>
    <d v="2021-05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5-01T00:00:00"/>
    <x v="7"/>
    <d v="2021-05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4"/>
  </r>
  <r>
    <n v="5"/>
    <x v="0"/>
    <x v="17"/>
    <x v="0"/>
    <n v="1"/>
    <n v="663728.63"/>
    <n v="0"/>
    <n v="0"/>
    <n v="0"/>
    <n v="0"/>
    <n v="0"/>
    <n v="663728.63"/>
    <s v="Wyoming"/>
    <d v="2021-04-01T00:00:00"/>
    <x v="8"/>
    <d v="2021-04-01T00:00:00"/>
    <x v="0"/>
    <x v="0"/>
    <x v="4"/>
    <x v="14"/>
  </r>
  <r>
    <n v="5"/>
    <x v="0"/>
    <x v="18"/>
    <x v="0"/>
    <n v="1"/>
    <n v="932131.35"/>
    <n v="0"/>
    <n v="0"/>
    <n v="0"/>
    <n v="0"/>
    <n v="0"/>
    <n v="932131.35"/>
    <s v="Wyoming"/>
    <d v="2021-04-01T00:00:00"/>
    <x v="8"/>
    <d v="2021-04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4-01T00:00:00"/>
    <x v="8"/>
    <d v="2021-04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4"/>
  </r>
  <r>
    <n v="5"/>
    <x v="0"/>
    <x v="17"/>
    <x v="0"/>
    <n v="1"/>
    <n v="663710.75"/>
    <n v="17.88"/>
    <n v="0"/>
    <n v="0"/>
    <n v="0"/>
    <n v="0"/>
    <n v="663728.63"/>
    <s v="Wyoming"/>
    <d v="2021-03-01T00:00:00"/>
    <x v="9"/>
    <d v="2021-03-01T00:00:00"/>
    <x v="0"/>
    <x v="0"/>
    <x v="4"/>
    <x v="14"/>
  </r>
  <r>
    <n v="5"/>
    <x v="0"/>
    <x v="18"/>
    <x v="0"/>
    <n v="1"/>
    <n v="932057.11"/>
    <n v="74.239999999999995"/>
    <n v="0"/>
    <n v="0"/>
    <n v="0"/>
    <n v="0"/>
    <n v="932131.35"/>
    <s v="Wyoming"/>
    <d v="2021-03-01T00:00:00"/>
    <x v="9"/>
    <d v="2021-03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3-01T00:00:00"/>
    <x v="9"/>
    <d v="2021-03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4"/>
  </r>
  <r>
    <n v="5"/>
    <x v="0"/>
    <x v="17"/>
    <x v="0"/>
    <n v="1"/>
    <n v="625642.32000000007"/>
    <n v="38068.43"/>
    <n v="0"/>
    <n v="0"/>
    <n v="0"/>
    <n v="0"/>
    <n v="663710.75"/>
    <s v="Wyoming"/>
    <d v="2021-02-01T00:00:00"/>
    <x v="10"/>
    <d v="2021-02-01T00:00:00"/>
    <x v="0"/>
    <x v="0"/>
    <x v="4"/>
    <x v="14"/>
  </r>
  <r>
    <n v="5"/>
    <x v="0"/>
    <x v="18"/>
    <x v="0"/>
    <n v="1"/>
    <n v="732780.38"/>
    <n v="199276.73"/>
    <n v="0"/>
    <n v="0"/>
    <n v="0"/>
    <n v="0"/>
    <n v="932057.11"/>
    <s v="Wyoming"/>
    <d v="2021-02-01T00:00:00"/>
    <x v="10"/>
    <d v="2021-02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2-01T00:00:00"/>
    <x v="10"/>
    <d v="2021-02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4"/>
  </r>
  <r>
    <n v="5"/>
    <x v="0"/>
    <x v="17"/>
    <x v="0"/>
    <n v="1"/>
    <n v="625642.32000000007"/>
    <n v="0"/>
    <n v="0"/>
    <n v="0"/>
    <n v="0"/>
    <n v="0"/>
    <n v="625642.32000000007"/>
    <s v="Wyoming"/>
    <d v="2021-01-01T00:00:00"/>
    <x v="11"/>
    <d v="2021-01-01T00:00:00"/>
    <x v="0"/>
    <x v="0"/>
    <x v="4"/>
    <x v="14"/>
  </r>
  <r>
    <n v="5"/>
    <x v="0"/>
    <x v="18"/>
    <x v="0"/>
    <n v="1"/>
    <n v="732780.38"/>
    <n v="0"/>
    <n v="0"/>
    <n v="0"/>
    <n v="0"/>
    <n v="0"/>
    <n v="732780.38"/>
    <s v="Wyoming"/>
    <d v="2021-01-01T00:00:00"/>
    <x v="11"/>
    <d v="2021-01-01T00:00:00"/>
    <x v="0"/>
    <x v="0"/>
    <x v="4"/>
    <x v="14"/>
  </r>
  <r>
    <n v="5"/>
    <x v="0"/>
    <x v="19"/>
    <x v="0"/>
    <n v="1"/>
    <n v="1210630.6599999999"/>
    <n v="0"/>
    <n v="0"/>
    <n v="0"/>
    <n v="0"/>
    <n v="0"/>
    <n v="1210630.6599999999"/>
    <s v="Wyoming"/>
    <d v="2021-01-01T00:00:00"/>
    <x v="11"/>
    <d v="2021-01-01T00:00:00"/>
    <x v="0"/>
    <x v="0"/>
    <x v="4"/>
    <x v="14"/>
  </r>
  <r>
    <n v="5"/>
    <x v="0"/>
    <x v="1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4"/>
  </r>
  <r>
    <n v="5"/>
    <x v="0"/>
    <x v="20"/>
    <x v="0"/>
    <n v="1"/>
    <n v="1503262.99"/>
    <n v="0"/>
    <n v="0"/>
    <n v="0"/>
    <n v="0"/>
    <n v="0"/>
    <n v="1503262.99"/>
    <s v="Wyoming"/>
    <d v="2020-12-01T00:00:00"/>
    <x v="0"/>
    <d v="2020-12-01T00:00:00"/>
    <x v="0"/>
    <x v="0"/>
    <x v="4"/>
    <x v="15"/>
  </r>
  <r>
    <n v="5"/>
    <x v="0"/>
    <x v="21"/>
    <x v="0"/>
    <n v="1"/>
    <n v="788823.65"/>
    <n v="0"/>
    <n v="0"/>
    <n v="0"/>
    <n v="0"/>
    <n v="0"/>
    <n v="788823.65"/>
    <s v="Wyoming"/>
    <d v="2020-12-01T00:00:00"/>
    <x v="0"/>
    <d v="2020-12-01T00:00:00"/>
    <x v="0"/>
    <x v="0"/>
    <x v="4"/>
    <x v="15"/>
  </r>
  <r>
    <n v="5"/>
    <x v="0"/>
    <x v="20"/>
    <x v="2"/>
    <n v="1"/>
    <n v="7549985.6399999997"/>
    <n v="49633.73"/>
    <n v="0"/>
    <n v="0"/>
    <n v="0"/>
    <n v="0"/>
    <n v="7599619.3700000001"/>
    <s v="Wyoming"/>
    <d v="2020-12-01T00:00:00"/>
    <x v="0"/>
    <d v="2020-12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11-01T00:00:00"/>
    <x v="1"/>
    <d v="2021-11-01T00:00:00"/>
    <x v="0"/>
    <x v="0"/>
    <x v="4"/>
    <x v="15"/>
  </r>
  <r>
    <n v="5"/>
    <x v="0"/>
    <x v="21"/>
    <x v="0"/>
    <n v="1"/>
    <n v="1943226.46"/>
    <n v="-3.0100000000000002"/>
    <n v="0"/>
    <n v="0"/>
    <n v="0"/>
    <n v="0"/>
    <n v="1943223.4500000002"/>
    <s v="Wyoming"/>
    <d v="2021-11-01T00:00:00"/>
    <x v="1"/>
    <d v="2021-11-01T00:00:00"/>
    <x v="0"/>
    <x v="0"/>
    <x v="4"/>
    <x v="15"/>
  </r>
  <r>
    <n v="5"/>
    <x v="0"/>
    <x v="20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10-01T00:00:00"/>
    <x v="2"/>
    <d v="2021-10-01T00:00:00"/>
    <x v="0"/>
    <x v="0"/>
    <x v="4"/>
    <x v="15"/>
  </r>
  <r>
    <n v="5"/>
    <x v="0"/>
    <x v="21"/>
    <x v="0"/>
    <n v="1"/>
    <n v="1941286.6"/>
    <n v="1939.8600000000001"/>
    <n v="0"/>
    <n v="0"/>
    <n v="0"/>
    <n v="0"/>
    <n v="1943226.46"/>
    <s v="Wyoming"/>
    <d v="2021-10-01T00:00:00"/>
    <x v="2"/>
    <d v="2021-10-01T00:00:00"/>
    <x v="0"/>
    <x v="0"/>
    <x v="4"/>
    <x v="15"/>
  </r>
  <r>
    <n v="5"/>
    <x v="0"/>
    <x v="20"/>
    <x v="2"/>
    <n v="1"/>
    <n v="81136.92"/>
    <n v="-81136.92"/>
    <n v="0"/>
    <n v="0"/>
    <n v="0"/>
    <n v="0"/>
    <n v="0"/>
    <s v="Wyoming"/>
    <d v="2021-10-01T00:00:00"/>
    <x v="2"/>
    <d v="2021-10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9-01T00:00:00"/>
    <x v="3"/>
    <d v="2021-09-01T00:00:00"/>
    <x v="0"/>
    <x v="0"/>
    <x v="4"/>
    <x v="15"/>
  </r>
  <r>
    <n v="5"/>
    <x v="0"/>
    <x v="21"/>
    <x v="0"/>
    <n v="1"/>
    <n v="1941237.26"/>
    <n v="49.34"/>
    <n v="0"/>
    <n v="0"/>
    <n v="0"/>
    <n v="0"/>
    <n v="1941286.6"/>
    <s v="Wyoming"/>
    <d v="2021-09-01T00:00:00"/>
    <x v="3"/>
    <d v="2021-09-01T00:00:00"/>
    <x v="0"/>
    <x v="0"/>
    <x v="4"/>
    <x v="15"/>
  </r>
  <r>
    <n v="5"/>
    <x v="0"/>
    <x v="20"/>
    <x v="2"/>
    <n v="1"/>
    <n v="81136.92"/>
    <n v="0"/>
    <n v="0"/>
    <n v="0"/>
    <n v="0"/>
    <n v="0"/>
    <n v="81136.92"/>
    <s v="Wyoming"/>
    <d v="2021-09-01T00:00:00"/>
    <x v="3"/>
    <d v="2021-09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8-01T00:00:00"/>
    <x v="4"/>
    <d v="2021-08-01T00:00:00"/>
    <x v="0"/>
    <x v="0"/>
    <x v="4"/>
    <x v="15"/>
  </r>
  <r>
    <n v="5"/>
    <x v="0"/>
    <x v="21"/>
    <x v="0"/>
    <n v="1"/>
    <n v="1941190.04"/>
    <n v="47.22"/>
    <n v="0"/>
    <n v="0"/>
    <n v="0"/>
    <n v="0"/>
    <n v="1941237.26"/>
    <s v="Wyoming"/>
    <d v="2021-08-01T00:00:00"/>
    <x v="4"/>
    <d v="2021-08-01T00:00:00"/>
    <x v="0"/>
    <x v="0"/>
    <x v="4"/>
    <x v="15"/>
  </r>
  <r>
    <n v="5"/>
    <x v="0"/>
    <x v="20"/>
    <x v="2"/>
    <n v="1"/>
    <n v="81136.92"/>
    <n v="0"/>
    <n v="0"/>
    <n v="0"/>
    <n v="0"/>
    <n v="0"/>
    <n v="81136.92"/>
    <s v="Wyoming"/>
    <d v="2021-08-01T00:00:00"/>
    <x v="4"/>
    <d v="2021-08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7-01T00:00:00"/>
    <x v="5"/>
    <d v="2021-07-01T00:00:00"/>
    <x v="0"/>
    <x v="0"/>
    <x v="4"/>
    <x v="15"/>
  </r>
  <r>
    <n v="5"/>
    <x v="0"/>
    <x v="21"/>
    <x v="0"/>
    <n v="1"/>
    <n v="1941125.01"/>
    <n v="65.03"/>
    <n v="0"/>
    <n v="0"/>
    <n v="0"/>
    <n v="0"/>
    <n v="1941190.04"/>
    <s v="Wyoming"/>
    <d v="2021-07-01T00:00:00"/>
    <x v="5"/>
    <d v="2021-07-01T00:00:00"/>
    <x v="0"/>
    <x v="0"/>
    <x v="4"/>
    <x v="15"/>
  </r>
  <r>
    <n v="5"/>
    <x v="0"/>
    <x v="20"/>
    <x v="2"/>
    <n v="1"/>
    <n v="81136.92"/>
    <n v="0"/>
    <n v="0"/>
    <n v="0"/>
    <n v="0"/>
    <n v="0"/>
    <n v="81136.92"/>
    <s v="Wyoming"/>
    <d v="2021-07-01T00:00:00"/>
    <x v="5"/>
    <d v="2021-07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6-01T00:00:00"/>
    <x v="6"/>
    <d v="2021-06-01T00:00:00"/>
    <x v="0"/>
    <x v="0"/>
    <x v="4"/>
    <x v="15"/>
  </r>
  <r>
    <n v="5"/>
    <x v="0"/>
    <x v="21"/>
    <x v="0"/>
    <n v="1"/>
    <n v="1940992"/>
    <n v="133.01"/>
    <n v="0"/>
    <n v="0"/>
    <n v="0"/>
    <n v="0"/>
    <n v="1941125.01"/>
    <s v="Wyoming"/>
    <d v="2021-06-01T00:00:00"/>
    <x v="6"/>
    <d v="2021-06-01T00:00:00"/>
    <x v="0"/>
    <x v="0"/>
    <x v="4"/>
    <x v="15"/>
  </r>
  <r>
    <n v="5"/>
    <x v="0"/>
    <x v="20"/>
    <x v="2"/>
    <n v="1"/>
    <n v="100921.82"/>
    <n v="-19784.900000000001"/>
    <n v="0"/>
    <n v="0"/>
    <n v="0"/>
    <n v="0"/>
    <n v="81136.92"/>
    <s v="Wyoming"/>
    <d v="2021-06-01T00:00:00"/>
    <x v="6"/>
    <d v="2021-06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5-01T00:00:00"/>
    <x v="7"/>
    <d v="2021-05-01T00:00:00"/>
    <x v="0"/>
    <x v="0"/>
    <x v="4"/>
    <x v="15"/>
  </r>
  <r>
    <n v="5"/>
    <x v="0"/>
    <x v="21"/>
    <x v="0"/>
    <n v="1"/>
    <n v="1940909.38"/>
    <n v="82.62"/>
    <n v="0"/>
    <n v="0"/>
    <n v="0"/>
    <n v="0"/>
    <n v="1940992"/>
    <s v="Wyoming"/>
    <d v="2021-05-01T00:00:00"/>
    <x v="7"/>
    <d v="2021-05-01T00:00:00"/>
    <x v="0"/>
    <x v="0"/>
    <x v="4"/>
    <x v="15"/>
  </r>
  <r>
    <n v="5"/>
    <x v="0"/>
    <x v="20"/>
    <x v="2"/>
    <n v="1"/>
    <n v="100921.82"/>
    <n v="0"/>
    <n v="0"/>
    <n v="0"/>
    <n v="0"/>
    <n v="0"/>
    <n v="100921.82"/>
    <s v="Wyoming"/>
    <d v="2021-05-01T00:00:00"/>
    <x v="7"/>
    <d v="2021-05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4-01T00:00:00"/>
    <x v="8"/>
    <d v="2021-04-01T00:00:00"/>
    <x v="0"/>
    <x v="0"/>
    <x v="4"/>
    <x v="15"/>
  </r>
  <r>
    <n v="5"/>
    <x v="0"/>
    <x v="21"/>
    <x v="0"/>
    <n v="1"/>
    <n v="1942057.94"/>
    <n v="-1148.56"/>
    <n v="0"/>
    <n v="0"/>
    <n v="0"/>
    <n v="0"/>
    <n v="1940909.38"/>
    <s v="Wyoming"/>
    <d v="2021-04-01T00:00:00"/>
    <x v="8"/>
    <d v="2021-04-01T00:00:00"/>
    <x v="0"/>
    <x v="0"/>
    <x v="4"/>
    <x v="15"/>
  </r>
  <r>
    <n v="5"/>
    <x v="0"/>
    <x v="20"/>
    <x v="2"/>
    <n v="1"/>
    <n v="100963.16"/>
    <n v="-41.34"/>
    <n v="0"/>
    <n v="0"/>
    <n v="0"/>
    <n v="0"/>
    <n v="100921.82"/>
    <s v="Wyoming"/>
    <d v="2021-04-01T00:00:00"/>
    <x v="8"/>
    <d v="2021-04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3-01T00:00:00"/>
    <x v="9"/>
    <d v="2021-03-01T00:00:00"/>
    <x v="0"/>
    <x v="0"/>
    <x v="4"/>
    <x v="15"/>
  </r>
  <r>
    <n v="5"/>
    <x v="0"/>
    <x v="21"/>
    <x v="0"/>
    <n v="1"/>
    <n v="1959570.42"/>
    <n v="-17512.48"/>
    <n v="0"/>
    <n v="0"/>
    <n v="0"/>
    <n v="0"/>
    <n v="1942057.94"/>
    <s v="Wyoming"/>
    <d v="2021-03-01T00:00:00"/>
    <x v="9"/>
    <d v="2021-03-01T00:00:00"/>
    <x v="0"/>
    <x v="0"/>
    <x v="4"/>
    <x v="15"/>
  </r>
  <r>
    <n v="5"/>
    <x v="0"/>
    <x v="20"/>
    <x v="2"/>
    <n v="1"/>
    <n v="102348.84"/>
    <n v="-1385.68"/>
    <n v="0"/>
    <n v="0"/>
    <n v="0"/>
    <n v="0"/>
    <n v="100963.16"/>
    <s v="Wyoming"/>
    <d v="2021-03-01T00:00:00"/>
    <x v="9"/>
    <d v="2021-03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2-01T00:00:00"/>
    <x v="10"/>
    <d v="2021-02-01T00:00:00"/>
    <x v="0"/>
    <x v="0"/>
    <x v="4"/>
    <x v="15"/>
  </r>
  <r>
    <n v="5"/>
    <x v="0"/>
    <x v="21"/>
    <x v="0"/>
    <n v="1"/>
    <n v="788823.65"/>
    <n v="1170746.77"/>
    <n v="0"/>
    <n v="0"/>
    <n v="0"/>
    <n v="0"/>
    <n v="1959570.42"/>
    <s v="Wyoming"/>
    <d v="2021-02-01T00:00:00"/>
    <x v="10"/>
    <d v="2021-02-01T00:00:00"/>
    <x v="0"/>
    <x v="0"/>
    <x v="4"/>
    <x v="15"/>
  </r>
  <r>
    <n v="5"/>
    <x v="0"/>
    <x v="20"/>
    <x v="2"/>
    <n v="1"/>
    <n v="7607706.0199999996"/>
    <n v="-7505357.1799999997"/>
    <n v="0"/>
    <n v="0"/>
    <n v="0"/>
    <n v="0"/>
    <n v="102348.84"/>
    <s v="Wyoming"/>
    <d v="2021-02-01T00:00:00"/>
    <x v="10"/>
    <d v="2021-02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5"/>
  </r>
  <r>
    <n v="5"/>
    <x v="0"/>
    <x v="20"/>
    <x v="0"/>
    <n v="1"/>
    <n v="1503262.99"/>
    <n v="0"/>
    <n v="0"/>
    <n v="0"/>
    <n v="0"/>
    <n v="0"/>
    <n v="1503262.99"/>
    <s v="Wyoming"/>
    <d v="2021-01-01T00:00:00"/>
    <x v="11"/>
    <d v="2021-01-01T00:00:00"/>
    <x v="0"/>
    <x v="0"/>
    <x v="4"/>
    <x v="15"/>
  </r>
  <r>
    <n v="5"/>
    <x v="0"/>
    <x v="21"/>
    <x v="0"/>
    <n v="1"/>
    <n v="788823.65"/>
    <n v="0"/>
    <n v="0"/>
    <n v="0"/>
    <n v="0"/>
    <n v="0"/>
    <n v="788823.65"/>
    <s v="Wyoming"/>
    <d v="2021-01-01T00:00:00"/>
    <x v="11"/>
    <d v="2021-01-01T00:00:00"/>
    <x v="0"/>
    <x v="0"/>
    <x v="4"/>
    <x v="15"/>
  </r>
  <r>
    <n v="5"/>
    <x v="0"/>
    <x v="20"/>
    <x v="2"/>
    <n v="1"/>
    <n v="7599619.3700000001"/>
    <n v="8086.6500000000005"/>
    <n v="0"/>
    <n v="0"/>
    <n v="0"/>
    <n v="0"/>
    <n v="7607706.0199999996"/>
    <s v="Wyoming"/>
    <d v="2021-01-01T00:00:00"/>
    <x v="11"/>
    <d v="2021-01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5"/>
  </r>
  <r>
    <n v="5"/>
    <x v="0"/>
    <x v="22"/>
    <x v="0"/>
    <n v="1"/>
    <n v="28688711.57"/>
    <n v="1849.69"/>
    <n v="0"/>
    <n v="0"/>
    <n v="0"/>
    <n v="0"/>
    <n v="28690561.260000002"/>
    <s v="Wyoming"/>
    <d v="2020-12-01T00:00:00"/>
    <x v="0"/>
    <d v="2020-12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0-12-01T00:00:00"/>
    <x v="0"/>
    <d v="2020-12-01T00:00:00"/>
    <x v="0"/>
    <x v="0"/>
    <x v="4"/>
    <x v="16"/>
  </r>
  <r>
    <n v="5"/>
    <x v="0"/>
    <x v="22"/>
    <x v="2"/>
    <n v="1"/>
    <n v="1573852.42"/>
    <n v="216411.17"/>
    <n v="0"/>
    <n v="0"/>
    <n v="0"/>
    <n v="0"/>
    <n v="1790263.5899999999"/>
    <s v="Wyoming"/>
    <d v="2020-12-01T00:00:00"/>
    <x v="0"/>
    <d v="2020-12-01T00:00:00"/>
    <x v="0"/>
    <x v="0"/>
    <x v="4"/>
    <x v="16"/>
  </r>
  <r>
    <n v="5"/>
    <x v="0"/>
    <x v="23"/>
    <x v="2"/>
    <n v="1"/>
    <n v="2176514.96"/>
    <n v="61968.94"/>
    <n v="0"/>
    <n v="0"/>
    <n v="0"/>
    <n v="0"/>
    <n v="2238483.9"/>
    <s v="Wyoming"/>
    <d v="2020-12-01T00:00:00"/>
    <x v="0"/>
    <d v="2020-12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16"/>
  </r>
  <r>
    <n v="5"/>
    <x v="0"/>
    <x v="22"/>
    <x v="0"/>
    <n v="1"/>
    <n v="34955364.409999996"/>
    <n v="1830.79"/>
    <n v="0"/>
    <n v="0"/>
    <n v="0"/>
    <n v="0"/>
    <n v="34957195.200000003"/>
    <s v="Wyoming"/>
    <d v="2021-11-01T00:00:00"/>
    <x v="1"/>
    <d v="2021-11-01T00:00:00"/>
    <x v="0"/>
    <x v="0"/>
    <x v="4"/>
    <x v="16"/>
  </r>
  <r>
    <n v="5"/>
    <x v="0"/>
    <x v="23"/>
    <x v="0"/>
    <n v="1"/>
    <n v="3238787.36"/>
    <n v="0"/>
    <n v="0"/>
    <n v="0"/>
    <n v="0"/>
    <n v="0"/>
    <n v="3238787.36"/>
    <s v="Wyoming"/>
    <d v="2021-11-01T00:00:00"/>
    <x v="1"/>
    <d v="2021-11-01T00:00:00"/>
    <x v="0"/>
    <x v="0"/>
    <x v="4"/>
    <x v="16"/>
  </r>
  <r>
    <n v="5"/>
    <x v="0"/>
    <x v="22"/>
    <x v="2"/>
    <n v="1"/>
    <n v="996526.23"/>
    <n v="31838.98"/>
    <n v="0"/>
    <n v="0"/>
    <n v="0"/>
    <n v="0"/>
    <n v="1028365.21"/>
    <s v="Wyoming"/>
    <d v="2021-11-01T00:00:00"/>
    <x v="1"/>
    <d v="2021-11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6"/>
  </r>
  <r>
    <n v="5"/>
    <x v="0"/>
    <x v="22"/>
    <x v="0"/>
    <n v="1"/>
    <n v="34617328.590000004"/>
    <n v="372932.85000000003"/>
    <n v="-34897.03"/>
    <n v="0"/>
    <n v="0"/>
    <n v="0"/>
    <n v="34955364.409999996"/>
    <s v="Wyoming"/>
    <d v="2021-10-01T00:00:00"/>
    <x v="2"/>
    <d v="2021-10-01T00:00:00"/>
    <x v="0"/>
    <x v="0"/>
    <x v="4"/>
    <x v="16"/>
  </r>
  <r>
    <n v="5"/>
    <x v="0"/>
    <x v="23"/>
    <x v="0"/>
    <n v="1"/>
    <n v="3334583.98"/>
    <n v="1479811.3900000001"/>
    <n v="-1575608.01"/>
    <n v="0"/>
    <n v="0"/>
    <n v="0"/>
    <n v="3238787.36"/>
    <s v="Wyoming"/>
    <d v="2021-10-01T00:00:00"/>
    <x v="2"/>
    <d v="2021-10-01T00:00:00"/>
    <x v="0"/>
    <x v="0"/>
    <x v="4"/>
    <x v="16"/>
  </r>
  <r>
    <n v="5"/>
    <x v="0"/>
    <x v="22"/>
    <x v="2"/>
    <n v="1"/>
    <n v="1266627.5"/>
    <n v="-270101.27"/>
    <n v="0"/>
    <n v="0"/>
    <n v="0"/>
    <n v="0"/>
    <n v="996526.23"/>
    <s v="Wyoming"/>
    <d v="2021-10-01T00:00:00"/>
    <x v="2"/>
    <d v="2021-10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16"/>
  </r>
  <r>
    <n v="5"/>
    <x v="0"/>
    <x v="22"/>
    <x v="0"/>
    <n v="1"/>
    <n v="34616667.240000002"/>
    <n v="661.35"/>
    <n v="0"/>
    <n v="0"/>
    <n v="0"/>
    <n v="0"/>
    <n v="34617328.590000004"/>
    <s v="Wyoming"/>
    <d v="2021-09-01T00:00:00"/>
    <x v="3"/>
    <d v="2021-09-01T00:00:00"/>
    <x v="0"/>
    <x v="0"/>
    <x v="4"/>
    <x v="16"/>
  </r>
  <r>
    <n v="5"/>
    <x v="0"/>
    <x v="23"/>
    <x v="0"/>
    <n v="1"/>
    <n v="3335631.2"/>
    <n v="-1047.22"/>
    <n v="0"/>
    <n v="0"/>
    <n v="0"/>
    <n v="0"/>
    <n v="3334583.98"/>
    <s v="Wyoming"/>
    <d v="2021-09-01T00:00:00"/>
    <x v="3"/>
    <d v="2021-09-01T00:00:00"/>
    <x v="0"/>
    <x v="0"/>
    <x v="4"/>
    <x v="16"/>
  </r>
  <r>
    <n v="5"/>
    <x v="0"/>
    <x v="22"/>
    <x v="2"/>
    <n v="1"/>
    <n v="287412.47000000003"/>
    <n v="979215.03"/>
    <n v="0"/>
    <n v="0"/>
    <n v="0"/>
    <n v="0"/>
    <n v="1266627.5"/>
    <s v="Wyoming"/>
    <d v="2021-09-01T00:00:00"/>
    <x v="3"/>
    <d v="2021-09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16"/>
  </r>
  <r>
    <n v="5"/>
    <x v="0"/>
    <x v="22"/>
    <x v="0"/>
    <n v="1"/>
    <n v="34616460.560000002"/>
    <n v="206.68"/>
    <n v="0"/>
    <n v="0"/>
    <n v="0"/>
    <n v="0"/>
    <n v="34616667.240000002"/>
    <s v="Wyoming"/>
    <d v="2021-08-01T00:00:00"/>
    <x v="4"/>
    <d v="2021-08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8-01T00:00:00"/>
    <x v="4"/>
    <d v="2021-08-01T00:00:00"/>
    <x v="0"/>
    <x v="0"/>
    <x v="4"/>
    <x v="16"/>
  </r>
  <r>
    <n v="5"/>
    <x v="0"/>
    <x v="22"/>
    <x v="2"/>
    <n v="1"/>
    <n v="273553.53999999998"/>
    <n v="13858.93"/>
    <n v="0"/>
    <n v="0"/>
    <n v="0"/>
    <n v="0"/>
    <n v="287412.47000000003"/>
    <s v="Wyoming"/>
    <d v="2021-08-01T00:00:00"/>
    <x v="4"/>
    <d v="2021-08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16"/>
  </r>
  <r>
    <n v="5"/>
    <x v="0"/>
    <x v="22"/>
    <x v="0"/>
    <n v="1"/>
    <n v="34616175.990000002"/>
    <n v="284.57"/>
    <n v="0"/>
    <n v="0"/>
    <n v="0"/>
    <n v="0"/>
    <n v="34616460.560000002"/>
    <s v="Wyoming"/>
    <d v="2021-07-01T00:00:00"/>
    <x v="5"/>
    <d v="2021-07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7-01T00:00:00"/>
    <x v="5"/>
    <d v="2021-07-01T00:00:00"/>
    <x v="0"/>
    <x v="0"/>
    <x v="4"/>
    <x v="16"/>
  </r>
  <r>
    <n v="5"/>
    <x v="0"/>
    <x v="22"/>
    <x v="2"/>
    <n v="1"/>
    <n v="273553.53999999998"/>
    <n v="0"/>
    <n v="0"/>
    <n v="0"/>
    <n v="0"/>
    <n v="0"/>
    <n v="273553.53999999998"/>
    <s v="Wyoming"/>
    <d v="2021-07-01T00:00:00"/>
    <x v="5"/>
    <d v="2021-07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16"/>
  </r>
  <r>
    <n v="5"/>
    <x v="0"/>
    <x v="22"/>
    <x v="0"/>
    <n v="1"/>
    <n v="34615593.240000002"/>
    <n v="582.75"/>
    <n v="0"/>
    <n v="0"/>
    <n v="0"/>
    <n v="0"/>
    <n v="34616175.990000002"/>
    <s v="Wyoming"/>
    <d v="2021-06-01T00:00:00"/>
    <x v="6"/>
    <d v="2021-06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6-01T00:00:00"/>
    <x v="6"/>
    <d v="2021-06-01T00:00:00"/>
    <x v="0"/>
    <x v="0"/>
    <x v="4"/>
    <x v="16"/>
  </r>
  <r>
    <n v="5"/>
    <x v="0"/>
    <x v="22"/>
    <x v="2"/>
    <n v="1"/>
    <n v="274945.53999999998"/>
    <n v="-1392"/>
    <n v="0"/>
    <n v="0"/>
    <n v="0"/>
    <n v="0"/>
    <n v="273553.53999999998"/>
    <s v="Wyoming"/>
    <d v="2021-06-01T00:00:00"/>
    <x v="6"/>
    <d v="2021-06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16"/>
  </r>
  <r>
    <n v="5"/>
    <x v="0"/>
    <x v="22"/>
    <x v="0"/>
    <n v="1"/>
    <n v="34615231.490000002"/>
    <n v="361.75"/>
    <n v="0"/>
    <n v="0"/>
    <n v="0"/>
    <n v="0"/>
    <n v="34615593.240000002"/>
    <s v="Wyoming"/>
    <d v="2021-05-01T00:00:00"/>
    <x v="7"/>
    <d v="2021-05-01T00:00:00"/>
    <x v="0"/>
    <x v="0"/>
    <x v="4"/>
    <x v="16"/>
  </r>
  <r>
    <n v="5"/>
    <x v="0"/>
    <x v="23"/>
    <x v="0"/>
    <n v="1"/>
    <n v="3335631.2"/>
    <n v="0"/>
    <n v="0"/>
    <n v="0"/>
    <n v="0"/>
    <n v="0"/>
    <n v="3335631.2"/>
    <s v="Wyoming"/>
    <d v="2021-05-01T00:00:00"/>
    <x v="7"/>
    <d v="2021-05-01T00:00:00"/>
    <x v="0"/>
    <x v="0"/>
    <x v="4"/>
    <x v="16"/>
  </r>
  <r>
    <n v="5"/>
    <x v="0"/>
    <x v="22"/>
    <x v="2"/>
    <n v="1"/>
    <n v="358427.09"/>
    <n v="-83481.55"/>
    <n v="0"/>
    <n v="0"/>
    <n v="0"/>
    <n v="0"/>
    <n v="274945.53999999998"/>
    <s v="Wyoming"/>
    <d v="2021-05-01T00:00:00"/>
    <x v="7"/>
    <d v="2021-05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6"/>
  </r>
  <r>
    <n v="5"/>
    <x v="0"/>
    <x v="22"/>
    <x v="0"/>
    <n v="1"/>
    <n v="33551955.289999999"/>
    <n v="1063276.2"/>
    <n v="0"/>
    <n v="0"/>
    <n v="0"/>
    <n v="0"/>
    <n v="34615231.490000002"/>
    <s v="Wyoming"/>
    <d v="2021-04-01T00:00:00"/>
    <x v="8"/>
    <d v="2021-04-01T00:00:00"/>
    <x v="0"/>
    <x v="0"/>
    <x v="4"/>
    <x v="16"/>
  </r>
  <r>
    <n v="5"/>
    <x v="0"/>
    <x v="23"/>
    <x v="0"/>
    <n v="1"/>
    <n v="2976525.86"/>
    <n v="359105.34"/>
    <n v="0"/>
    <n v="0"/>
    <n v="0"/>
    <n v="0"/>
    <n v="3335631.2"/>
    <s v="Wyoming"/>
    <d v="2021-04-01T00:00:00"/>
    <x v="8"/>
    <d v="2021-04-01T00:00:00"/>
    <x v="0"/>
    <x v="0"/>
    <x v="4"/>
    <x v="16"/>
  </r>
  <r>
    <n v="5"/>
    <x v="0"/>
    <x v="22"/>
    <x v="2"/>
    <n v="1"/>
    <n v="307169.94"/>
    <n v="51257.15"/>
    <n v="0"/>
    <n v="0"/>
    <n v="0"/>
    <n v="0"/>
    <n v="358427.09"/>
    <s v="Wyoming"/>
    <d v="2021-04-01T00:00:00"/>
    <x v="8"/>
    <d v="2021-04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6"/>
  </r>
  <r>
    <n v="5"/>
    <x v="0"/>
    <x v="22"/>
    <x v="0"/>
    <n v="1"/>
    <n v="33517200.289999999"/>
    <n v="34755"/>
    <n v="0"/>
    <n v="0"/>
    <n v="0"/>
    <n v="0"/>
    <n v="33551955.289999999"/>
    <s v="Wyoming"/>
    <d v="2021-03-01T00:00:00"/>
    <x v="9"/>
    <d v="2021-03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1-03-01T00:00:00"/>
    <x v="9"/>
    <d v="2021-03-01T00:00:00"/>
    <x v="0"/>
    <x v="0"/>
    <x v="4"/>
    <x v="16"/>
  </r>
  <r>
    <n v="5"/>
    <x v="0"/>
    <x v="22"/>
    <x v="2"/>
    <n v="1"/>
    <n v="1764911.05"/>
    <n v="-1457741.1099999999"/>
    <n v="0"/>
    <n v="0"/>
    <n v="0"/>
    <n v="0"/>
    <n v="307169.94"/>
    <s v="Wyoming"/>
    <d v="2021-03-01T00:00:00"/>
    <x v="9"/>
    <d v="2021-03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6"/>
  </r>
  <r>
    <n v="5"/>
    <x v="0"/>
    <x v="22"/>
    <x v="0"/>
    <n v="1"/>
    <n v="28746063.800000001"/>
    <n v="4771136.49"/>
    <n v="0"/>
    <n v="0"/>
    <n v="0"/>
    <n v="0"/>
    <n v="33517200.289999999"/>
    <s v="Wyoming"/>
    <d v="2021-02-01T00:00:00"/>
    <x v="10"/>
    <d v="2021-02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1-02-01T00:00:00"/>
    <x v="10"/>
    <d v="2021-02-01T00:00:00"/>
    <x v="0"/>
    <x v="0"/>
    <x v="4"/>
    <x v="16"/>
  </r>
  <r>
    <n v="5"/>
    <x v="0"/>
    <x v="22"/>
    <x v="2"/>
    <n v="1"/>
    <n v="1779746.9500000002"/>
    <n v="-14835.9"/>
    <n v="0"/>
    <n v="0"/>
    <n v="0"/>
    <n v="0"/>
    <n v="1764911.05"/>
    <s v="Wyoming"/>
    <d v="2021-02-01T00:00:00"/>
    <x v="10"/>
    <d v="2021-02-01T00:00:00"/>
    <x v="0"/>
    <x v="0"/>
    <x v="4"/>
    <x v="16"/>
  </r>
  <r>
    <n v="5"/>
    <x v="0"/>
    <x v="23"/>
    <x v="2"/>
    <n v="1"/>
    <n v="2240257.5299999998"/>
    <n v="-2240257.5299999998"/>
    <n v="0"/>
    <n v="0"/>
    <n v="0"/>
    <n v="0"/>
    <n v="0"/>
    <s v="Wyoming"/>
    <d v="2021-02-01T00:00:00"/>
    <x v="10"/>
    <d v="2021-02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16"/>
  </r>
  <r>
    <n v="5"/>
    <x v="0"/>
    <x v="22"/>
    <x v="0"/>
    <n v="1"/>
    <n v="28690561.260000002"/>
    <n v="55502.54"/>
    <n v="0"/>
    <n v="0"/>
    <n v="0"/>
    <n v="0"/>
    <n v="28746063.800000001"/>
    <s v="Wyoming"/>
    <d v="2021-01-01T00:00:00"/>
    <x v="11"/>
    <d v="2021-01-01T00:00:00"/>
    <x v="0"/>
    <x v="0"/>
    <x v="4"/>
    <x v="16"/>
  </r>
  <r>
    <n v="5"/>
    <x v="0"/>
    <x v="23"/>
    <x v="0"/>
    <n v="1"/>
    <n v="2976525.86"/>
    <n v="0"/>
    <n v="0"/>
    <n v="0"/>
    <n v="0"/>
    <n v="0"/>
    <n v="2976525.86"/>
    <s v="Wyoming"/>
    <d v="2021-01-01T00:00:00"/>
    <x v="11"/>
    <d v="2021-01-01T00:00:00"/>
    <x v="0"/>
    <x v="0"/>
    <x v="4"/>
    <x v="16"/>
  </r>
  <r>
    <n v="5"/>
    <x v="0"/>
    <x v="22"/>
    <x v="2"/>
    <n v="1"/>
    <n v="1790263.5899999999"/>
    <n v="-10516.64"/>
    <n v="0"/>
    <n v="0"/>
    <n v="0"/>
    <n v="0"/>
    <n v="1779746.9500000002"/>
    <s v="Wyoming"/>
    <d v="2021-01-01T00:00:00"/>
    <x v="11"/>
    <d v="2021-01-01T00:00:00"/>
    <x v="0"/>
    <x v="0"/>
    <x v="4"/>
    <x v="16"/>
  </r>
  <r>
    <n v="5"/>
    <x v="0"/>
    <x v="23"/>
    <x v="2"/>
    <n v="1"/>
    <n v="2238483.9"/>
    <n v="1773.63"/>
    <n v="0"/>
    <n v="0"/>
    <n v="0"/>
    <n v="0"/>
    <n v="2240257.5299999998"/>
    <s v="Wyoming"/>
    <d v="2021-01-01T00:00:00"/>
    <x v="11"/>
    <d v="2021-01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16"/>
  </r>
  <r>
    <n v="5"/>
    <x v="0"/>
    <x v="26"/>
    <x v="0"/>
    <n v="1"/>
    <n v="309330"/>
    <n v="0"/>
    <n v="0"/>
    <n v="0"/>
    <n v="0"/>
    <n v="0"/>
    <n v="309330"/>
    <s v="Wyoming"/>
    <d v="2020-12-01T00:00:00"/>
    <x v="0"/>
    <d v="2020-12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11-01T00:00:00"/>
    <x v="1"/>
    <d v="2021-11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10-01T00:00:00"/>
    <x v="2"/>
    <d v="2021-10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9-01T00:00:00"/>
    <x v="3"/>
    <d v="2021-09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8-01T00:00:00"/>
    <x v="4"/>
    <d v="2021-08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7-01T00:00:00"/>
    <x v="5"/>
    <d v="2021-07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6-01T00:00:00"/>
    <x v="6"/>
    <d v="2021-06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5-01T00:00:00"/>
    <x v="7"/>
    <d v="2021-05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4-01T00:00:00"/>
    <x v="8"/>
    <d v="2021-04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3-01T00:00:00"/>
    <x v="9"/>
    <d v="2021-03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2-01T00:00:00"/>
    <x v="10"/>
    <d v="2021-02-01T00:00:00"/>
    <x v="0"/>
    <x v="0"/>
    <x v="4"/>
    <x v="17"/>
  </r>
  <r>
    <n v="5"/>
    <x v="0"/>
    <x v="26"/>
    <x v="0"/>
    <n v="1"/>
    <n v="309330"/>
    <n v="0"/>
    <n v="0"/>
    <n v="0"/>
    <n v="0"/>
    <n v="0"/>
    <n v="309330"/>
    <s v="Wyoming"/>
    <d v="2021-01-01T00:00:00"/>
    <x v="11"/>
    <d v="2021-01-01T00:00:00"/>
    <x v="0"/>
    <x v="0"/>
    <x v="4"/>
    <x v="17"/>
  </r>
  <r>
    <n v="5"/>
    <x v="0"/>
    <x v="27"/>
    <x v="0"/>
    <n v="1"/>
    <n v="9154669.8900000006"/>
    <n v="-92.3"/>
    <n v="0"/>
    <n v="0"/>
    <n v="0"/>
    <n v="0"/>
    <n v="9154577.5899999999"/>
    <s v="Wyoming"/>
    <d v="2020-12-01T00:00:00"/>
    <x v="0"/>
    <d v="2020-12-01T00:00:00"/>
    <x v="0"/>
    <x v="0"/>
    <x v="4"/>
    <x v="18"/>
  </r>
  <r>
    <n v="5"/>
    <x v="0"/>
    <x v="27"/>
    <x v="2"/>
    <n v="1"/>
    <n v="8197.31"/>
    <n v="0"/>
    <n v="0"/>
    <n v="0"/>
    <n v="0"/>
    <n v="0"/>
    <n v="8197.31"/>
    <s v="Wyoming"/>
    <d v="2020-12-01T00:00:00"/>
    <x v="0"/>
    <d v="2020-12-01T00:00:00"/>
    <x v="0"/>
    <x v="0"/>
    <x v="4"/>
    <x v="18"/>
  </r>
  <r>
    <n v="5"/>
    <x v="0"/>
    <x v="27"/>
    <x v="0"/>
    <n v="1"/>
    <n v="13680116.880000001"/>
    <n v="37565.71"/>
    <n v="0"/>
    <n v="0"/>
    <n v="0"/>
    <n v="0"/>
    <n v="13717682.59"/>
    <s v="Wyoming"/>
    <d v="2021-11-01T00:00:00"/>
    <x v="1"/>
    <d v="2021-11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8"/>
  </r>
  <r>
    <n v="5"/>
    <x v="0"/>
    <x v="27"/>
    <x v="0"/>
    <n v="1"/>
    <n v="11811361.75"/>
    <n v="2173659.2400000002"/>
    <n v="-304904.11"/>
    <n v="0"/>
    <n v="0"/>
    <n v="0"/>
    <n v="13680116.880000001"/>
    <s v="Wyoming"/>
    <d v="2021-10-01T00:00:00"/>
    <x v="2"/>
    <d v="2021-10-01T00:00:00"/>
    <x v="0"/>
    <x v="0"/>
    <x v="4"/>
    <x v="18"/>
  </r>
  <r>
    <n v="5"/>
    <x v="0"/>
    <x v="27"/>
    <x v="2"/>
    <n v="1"/>
    <n v="2460129.0499999998"/>
    <n v="-2460129.0499999998"/>
    <n v="0"/>
    <n v="0"/>
    <n v="0"/>
    <n v="0"/>
    <n v="0"/>
    <s v="Wyoming"/>
    <d v="2021-10-01T00:00:00"/>
    <x v="2"/>
    <d v="2021-10-01T00:00:00"/>
    <x v="0"/>
    <x v="0"/>
    <x v="4"/>
    <x v="18"/>
  </r>
  <r>
    <n v="5"/>
    <x v="0"/>
    <x v="27"/>
    <x v="0"/>
    <n v="1"/>
    <n v="11811620.66"/>
    <n v="-258.91000000000003"/>
    <n v="0"/>
    <n v="0"/>
    <n v="0"/>
    <n v="0"/>
    <n v="11811361.75"/>
    <s v="Wyoming"/>
    <d v="2021-09-01T00:00:00"/>
    <x v="3"/>
    <d v="2021-09-01T00:00:00"/>
    <x v="0"/>
    <x v="0"/>
    <x v="4"/>
    <x v="18"/>
  </r>
  <r>
    <n v="5"/>
    <x v="0"/>
    <x v="27"/>
    <x v="2"/>
    <n v="1"/>
    <n v="2460949.9300000002"/>
    <n v="-820.88"/>
    <n v="0"/>
    <n v="0"/>
    <n v="0"/>
    <n v="0"/>
    <n v="2460129.0499999998"/>
    <s v="Wyoming"/>
    <d v="2021-09-01T00:00:00"/>
    <x v="3"/>
    <d v="2021-09-01T00:00:00"/>
    <x v="0"/>
    <x v="0"/>
    <x v="4"/>
    <x v="18"/>
  </r>
  <r>
    <n v="5"/>
    <x v="0"/>
    <x v="27"/>
    <x v="0"/>
    <n v="1"/>
    <n v="11809560.359999999"/>
    <n v="2060.3000000000002"/>
    <n v="0"/>
    <n v="0"/>
    <n v="0"/>
    <n v="0"/>
    <n v="11811620.66"/>
    <s v="Wyoming"/>
    <d v="2021-08-01T00:00:00"/>
    <x v="4"/>
    <d v="2021-08-01T00:00:00"/>
    <x v="0"/>
    <x v="0"/>
    <x v="4"/>
    <x v="18"/>
  </r>
  <r>
    <n v="5"/>
    <x v="0"/>
    <x v="27"/>
    <x v="2"/>
    <n v="1"/>
    <n v="2392180.38"/>
    <n v="68769.55"/>
    <n v="0"/>
    <n v="0"/>
    <n v="0"/>
    <n v="0"/>
    <n v="2460949.9300000002"/>
    <s v="Wyoming"/>
    <d v="2021-08-01T00:00:00"/>
    <x v="4"/>
    <d v="2021-08-01T00:00:00"/>
    <x v="0"/>
    <x v="0"/>
    <x v="4"/>
    <x v="18"/>
  </r>
  <r>
    <n v="5"/>
    <x v="0"/>
    <x v="27"/>
    <x v="0"/>
    <n v="1"/>
    <n v="11809560.359999999"/>
    <n v="0"/>
    <n v="0"/>
    <n v="0"/>
    <n v="0"/>
    <n v="0"/>
    <n v="11809560.359999999"/>
    <s v="Wyoming"/>
    <d v="2021-07-01T00:00:00"/>
    <x v="5"/>
    <d v="2021-07-01T00:00:00"/>
    <x v="0"/>
    <x v="0"/>
    <x v="4"/>
    <x v="18"/>
  </r>
  <r>
    <n v="5"/>
    <x v="0"/>
    <x v="27"/>
    <x v="2"/>
    <n v="1"/>
    <n v="2334049.02"/>
    <n v="58131.360000000001"/>
    <n v="0"/>
    <n v="0"/>
    <n v="0"/>
    <n v="0"/>
    <n v="2392180.38"/>
    <s v="Wyoming"/>
    <d v="2021-07-01T00:00:00"/>
    <x v="5"/>
    <d v="2021-07-01T00:00:00"/>
    <x v="0"/>
    <x v="0"/>
    <x v="4"/>
    <x v="18"/>
  </r>
  <r>
    <n v="5"/>
    <x v="0"/>
    <x v="27"/>
    <x v="0"/>
    <n v="1"/>
    <n v="11809560.359999999"/>
    <n v="0"/>
    <n v="0"/>
    <n v="0"/>
    <n v="0"/>
    <n v="0"/>
    <n v="11809560.359999999"/>
    <s v="Wyoming"/>
    <d v="2021-06-01T00:00:00"/>
    <x v="6"/>
    <d v="2021-06-01T00:00:00"/>
    <x v="0"/>
    <x v="0"/>
    <x v="4"/>
    <x v="18"/>
  </r>
  <r>
    <n v="5"/>
    <x v="0"/>
    <x v="27"/>
    <x v="2"/>
    <n v="1"/>
    <n v="0"/>
    <n v="2334049.02"/>
    <n v="0"/>
    <n v="0"/>
    <n v="0"/>
    <n v="0"/>
    <n v="2334049.02"/>
    <s v="Wyoming"/>
    <d v="2021-06-01T00:00:00"/>
    <x v="6"/>
    <d v="2021-06-01T00:00:00"/>
    <x v="0"/>
    <x v="0"/>
    <x v="4"/>
    <x v="18"/>
  </r>
  <r>
    <n v="5"/>
    <x v="0"/>
    <x v="27"/>
    <x v="0"/>
    <n v="1"/>
    <n v="11809560.359999999"/>
    <n v="0"/>
    <n v="0"/>
    <n v="0"/>
    <n v="0"/>
    <n v="0"/>
    <n v="11809560.359999999"/>
    <s v="Wyoming"/>
    <d v="2021-05-01T00:00:00"/>
    <x v="7"/>
    <d v="2021-05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18"/>
  </r>
  <r>
    <n v="5"/>
    <x v="0"/>
    <x v="27"/>
    <x v="0"/>
    <n v="1"/>
    <n v="11717299.039999999"/>
    <n v="92261.32"/>
    <n v="0"/>
    <n v="0"/>
    <n v="0"/>
    <n v="0"/>
    <n v="11809560.359999999"/>
    <s v="Wyoming"/>
    <d v="2021-04-01T00:00:00"/>
    <x v="8"/>
    <d v="2021-04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18"/>
  </r>
  <r>
    <n v="5"/>
    <x v="0"/>
    <x v="27"/>
    <x v="0"/>
    <n v="1"/>
    <n v="11077673.939999999"/>
    <n v="784.66"/>
    <n v="0"/>
    <n v="0"/>
    <n v="0"/>
    <n v="638840.44000000006"/>
    <n v="11717299.039999999"/>
    <s v="Wyoming"/>
    <d v="2021-03-01T00:00:00"/>
    <x v="9"/>
    <d v="2021-03-01T00:00:00"/>
    <x v="0"/>
    <x v="0"/>
    <x v="4"/>
    <x v="18"/>
  </r>
  <r>
    <n v="5"/>
    <x v="0"/>
    <x v="2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18"/>
  </r>
  <r>
    <n v="5"/>
    <x v="0"/>
    <x v="27"/>
    <x v="0"/>
    <n v="1"/>
    <n v="9154577.5899999999"/>
    <n v="2089371.34"/>
    <n v="-166274.99"/>
    <n v="0"/>
    <n v="0"/>
    <n v="0"/>
    <n v="11077673.939999999"/>
    <s v="Wyoming"/>
    <d v="2021-02-01T00:00:00"/>
    <x v="10"/>
    <d v="2021-02-01T00:00:00"/>
    <x v="0"/>
    <x v="0"/>
    <x v="4"/>
    <x v="18"/>
  </r>
  <r>
    <n v="5"/>
    <x v="0"/>
    <x v="27"/>
    <x v="2"/>
    <n v="1"/>
    <n v="8197.31"/>
    <n v="-8197.31"/>
    <n v="0"/>
    <n v="0"/>
    <n v="0"/>
    <n v="0"/>
    <n v="0"/>
    <s v="Wyoming"/>
    <d v="2021-02-01T00:00:00"/>
    <x v="10"/>
    <d v="2021-02-01T00:00:00"/>
    <x v="0"/>
    <x v="0"/>
    <x v="4"/>
    <x v="18"/>
  </r>
  <r>
    <n v="5"/>
    <x v="0"/>
    <x v="27"/>
    <x v="0"/>
    <n v="1"/>
    <n v="9154577.5899999999"/>
    <n v="0"/>
    <n v="0"/>
    <n v="0"/>
    <n v="0"/>
    <n v="0"/>
    <n v="9154577.5899999999"/>
    <s v="Wyoming"/>
    <d v="2021-01-01T00:00:00"/>
    <x v="11"/>
    <d v="2021-01-01T00:00:00"/>
    <x v="0"/>
    <x v="0"/>
    <x v="4"/>
    <x v="18"/>
  </r>
  <r>
    <n v="5"/>
    <x v="0"/>
    <x v="27"/>
    <x v="2"/>
    <n v="1"/>
    <n v="8197.31"/>
    <n v="0"/>
    <n v="0"/>
    <n v="0"/>
    <n v="0"/>
    <n v="0"/>
    <n v="8197.31"/>
    <s v="Wyoming"/>
    <d v="2021-01-01T00:00:00"/>
    <x v="11"/>
    <d v="2021-01-01T00:00:00"/>
    <x v="0"/>
    <x v="0"/>
    <x v="4"/>
    <x v="18"/>
  </r>
  <r>
    <n v="5"/>
    <x v="0"/>
    <x v="28"/>
    <x v="0"/>
    <n v="1"/>
    <n v="5321438.2699999996"/>
    <n v="-111.24000000000001"/>
    <n v="0"/>
    <n v="0"/>
    <n v="0"/>
    <n v="0"/>
    <n v="5321327.03"/>
    <s v="Wyoming"/>
    <d v="2020-12-01T00:00:00"/>
    <x v="0"/>
    <d v="2020-12-01T00:00:00"/>
    <x v="0"/>
    <x v="0"/>
    <x v="4"/>
    <x v="19"/>
  </r>
  <r>
    <n v="5"/>
    <x v="0"/>
    <x v="28"/>
    <x v="2"/>
    <n v="1"/>
    <n v="8197.34"/>
    <n v="0"/>
    <n v="0"/>
    <n v="0"/>
    <n v="0"/>
    <n v="0"/>
    <n v="8197.34"/>
    <s v="Wyoming"/>
    <d v="2020-12-01T00:00:00"/>
    <x v="0"/>
    <d v="2020-12-01T00:00:00"/>
    <x v="0"/>
    <x v="0"/>
    <x v="4"/>
    <x v="19"/>
  </r>
  <r>
    <n v="5"/>
    <x v="0"/>
    <x v="28"/>
    <x v="0"/>
    <n v="1"/>
    <n v="7995915.7599999998"/>
    <n v="31945.62"/>
    <n v="0"/>
    <n v="0"/>
    <n v="0"/>
    <n v="0"/>
    <n v="8027861.3799999999"/>
    <s v="Wyoming"/>
    <d v="2021-11-01T00:00:00"/>
    <x v="1"/>
    <d v="2021-11-01T00:00:00"/>
    <x v="0"/>
    <x v="0"/>
    <x v="4"/>
    <x v="19"/>
  </r>
  <r>
    <n v="5"/>
    <x v="0"/>
    <x v="2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19"/>
  </r>
  <r>
    <n v="5"/>
    <x v="0"/>
    <x v="28"/>
    <x v="0"/>
    <n v="1"/>
    <n v="6318013.8600000003"/>
    <n v="1918098.44"/>
    <n v="-240196.54"/>
    <n v="0"/>
    <n v="0"/>
    <n v="0"/>
    <n v="7995915.7599999998"/>
    <s v="Wyoming"/>
    <d v="2021-10-01T00:00:00"/>
    <x v="2"/>
    <d v="2021-10-01T00:00:00"/>
    <x v="0"/>
    <x v="0"/>
    <x v="4"/>
    <x v="19"/>
  </r>
  <r>
    <n v="5"/>
    <x v="0"/>
    <x v="28"/>
    <x v="2"/>
    <n v="1"/>
    <n v="1722567.05"/>
    <n v="-1722567.05"/>
    <n v="0"/>
    <n v="0"/>
    <n v="0"/>
    <n v="0"/>
    <n v="0"/>
    <s v="Wyoming"/>
    <d v="2021-10-01T00:00:00"/>
    <x v="2"/>
    <d v="2021-10-01T00:00:00"/>
    <x v="0"/>
    <x v="0"/>
    <x v="4"/>
    <x v="19"/>
  </r>
  <r>
    <n v="5"/>
    <x v="0"/>
    <x v="28"/>
    <x v="0"/>
    <n v="1"/>
    <n v="6318272.7800000003"/>
    <n v="-258.92"/>
    <n v="0"/>
    <n v="0"/>
    <n v="0"/>
    <n v="0"/>
    <n v="6318013.8600000003"/>
    <s v="Wyoming"/>
    <d v="2021-09-01T00:00:00"/>
    <x v="3"/>
    <d v="2021-09-01T00:00:00"/>
    <x v="0"/>
    <x v="0"/>
    <x v="4"/>
    <x v="19"/>
  </r>
  <r>
    <n v="5"/>
    <x v="0"/>
    <x v="28"/>
    <x v="2"/>
    <n v="1"/>
    <n v="1723137.48"/>
    <n v="-570.43000000000006"/>
    <n v="0"/>
    <n v="0"/>
    <n v="0"/>
    <n v="0"/>
    <n v="1722567.05"/>
    <s v="Wyoming"/>
    <d v="2021-09-01T00:00:00"/>
    <x v="3"/>
    <d v="2021-09-01T00:00:00"/>
    <x v="0"/>
    <x v="0"/>
    <x v="4"/>
    <x v="19"/>
  </r>
  <r>
    <n v="5"/>
    <x v="0"/>
    <x v="28"/>
    <x v="0"/>
    <n v="1"/>
    <n v="6317313.79"/>
    <n v="958.99"/>
    <n v="0"/>
    <n v="0"/>
    <n v="0"/>
    <n v="0"/>
    <n v="6318272.7800000003"/>
    <s v="Wyoming"/>
    <d v="2021-08-01T00:00:00"/>
    <x v="4"/>
    <d v="2021-08-01T00:00:00"/>
    <x v="0"/>
    <x v="0"/>
    <x v="4"/>
    <x v="19"/>
  </r>
  <r>
    <n v="5"/>
    <x v="0"/>
    <x v="28"/>
    <x v="2"/>
    <n v="1"/>
    <n v="1675348.47"/>
    <n v="47789.01"/>
    <n v="0"/>
    <n v="0"/>
    <n v="0"/>
    <n v="0"/>
    <n v="1723137.48"/>
    <s v="Wyoming"/>
    <d v="2021-08-01T00:00:00"/>
    <x v="4"/>
    <d v="2021-08-01T00:00:00"/>
    <x v="0"/>
    <x v="0"/>
    <x v="4"/>
    <x v="19"/>
  </r>
  <r>
    <n v="5"/>
    <x v="0"/>
    <x v="28"/>
    <x v="0"/>
    <n v="1"/>
    <n v="6317313.79"/>
    <n v="0"/>
    <n v="0"/>
    <n v="0"/>
    <n v="0"/>
    <n v="0"/>
    <n v="6317313.79"/>
    <s v="Wyoming"/>
    <d v="2021-07-01T00:00:00"/>
    <x v="5"/>
    <d v="2021-07-01T00:00:00"/>
    <x v="0"/>
    <x v="0"/>
    <x v="4"/>
    <x v="19"/>
  </r>
  <r>
    <n v="5"/>
    <x v="0"/>
    <x v="28"/>
    <x v="2"/>
    <n v="1"/>
    <n v="1634952.1099999999"/>
    <n v="40396.36"/>
    <n v="0"/>
    <n v="0"/>
    <n v="0"/>
    <n v="0"/>
    <n v="1675348.47"/>
    <s v="Wyoming"/>
    <d v="2021-07-01T00:00:00"/>
    <x v="5"/>
    <d v="2021-07-01T00:00:00"/>
    <x v="0"/>
    <x v="0"/>
    <x v="4"/>
    <x v="19"/>
  </r>
  <r>
    <n v="5"/>
    <x v="0"/>
    <x v="28"/>
    <x v="0"/>
    <n v="1"/>
    <n v="6317313.79"/>
    <n v="0"/>
    <n v="0"/>
    <n v="0"/>
    <n v="0"/>
    <n v="0"/>
    <n v="6317313.79"/>
    <s v="Wyoming"/>
    <d v="2021-06-01T00:00:00"/>
    <x v="6"/>
    <d v="2021-06-01T00:00:00"/>
    <x v="0"/>
    <x v="0"/>
    <x v="4"/>
    <x v="19"/>
  </r>
  <r>
    <n v="5"/>
    <x v="0"/>
    <x v="28"/>
    <x v="2"/>
    <n v="1"/>
    <n v="12985.89"/>
    <n v="1621966.22"/>
    <n v="0"/>
    <n v="0"/>
    <n v="0"/>
    <n v="0"/>
    <n v="1634952.1099999999"/>
    <s v="Wyoming"/>
    <d v="2021-06-01T00:00:00"/>
    <x v="6"/>
    <d v="2021-06-01T00:00:00"/>
    <x v="0"/>
    <x v="0"/>
    <x v="4"/>
    <x v="19"/>
  </r>
  <r>
    <n v="5"/>
    <x v="0"/>
    <x v="28"/>
    <x v="0"/>
    <n v="1"/>
    <n v="6317313.79"/>
    <n v="0"/>
    <n v="0"/>
    <n v="0"/>
    <n v="0"/>
    <n v="0"/>
    <n v="6317313.79"/>
    <s v="Wyoming"/>
    <d v="2021-05-01T00:00:00"/>
    <x v="7"/>
    <d v="2021-05-01T00:00:00"/>
    <x v="0"/>
    <x v="0"/>
    <x v="4"/>
    <x v="19"/>
  </r>
  <r>
    <n v="5"/>
    <x v="0"/>
    <x v="28"/>
    <x v="2"/>
    <n v="1"/>
    <n v="12985.89"/>
    <n v="0"/>
    <n v="0"/>
    <n v="0"/>
    <n v="0"/>
    <n v="0"/>
    <n v="12985.89"/>
    <s v="Wyoming"/>
    <d v="2021-05-01T00:00:00"/>
    <x v="7"/>
    <d v="2021-05-01T00:00:00"/>
    <x v="0"/>
    <x v="0"/>
    <x v="4"/>
    <x v="19"/>
  </r>
  <r>
    <n v="5"/>
    <x v="0"/>
    <x v="28"/>
    <x v="0"/>
    <n v="1"/>
    <n v="6227257.5599999996"/>
    <n v="90056.23"/>
    <n v="0"/>
    <n v="0"/>
    <n v="0"/>
    <n v="0"/>
    <n v="6317313.79"/>
    <s v="Wyoming"/>
    <d v="2021-04-01T00:00:00"/>
    <x v="8"/>
    <d v="2021-04-01T00:00:00"/>
    <x v="0"/>
    <x v="0"/>
    <x v="4"/>
    <x v="19"/>
  </r>
  <r>
    <n v="5"/>
    <x v="0"/>
    <x v="28"/>
    <x v="2"/>
    <n v="1"/>
    <n v="12985.89"/>
    <n v="0"/>
    <n v="0"/>
    <n v="0"/>
    <n v="0"/>
    <n v="0"/>
    <n v="12985.89"/>
    <s v="Wyoming"/>
    <d v="2021-04-01T00:00:00"/>
    <x v="8"/>
    <d v="2021-04-01T00:00:00"/>
    <x v="0"/>
    <x v="0"/>
    <x v="4"/>
    <x v="19"/>
  </r>
  <r>
    <n v="5"/>
    <x v="0"/>
    <x v="28"/>
    <x v="0"/>
    <n v="1"/>
    <n v="6866011.9299999997"/>
    <n v="86.070000000000007"/>
    <n v="0"/>
    <n v="0"/>
    <n v="0"/>
    <n v="-638840.44000000006"/>
    <n v="6227257.5599999996"/>
    <s v="Wyoming"/>
    <d v="2021-03-01T00:00:00"/>
    <x v="9"/>
    <d v="2021-03-01T00:00:00"/>
    <x v="0"/>
    <x v="0"/>
    <x v="4"/>
    <x v="19"/>
  </r>
  <r>
    <n v="5"/>
    <x v="0"/>
    <x v="28"/>
    <x v="2"/>
    <n v="1"/>
    <n v="12356.02"/>
    <n v="629.87"/>
    <n v="0"/>
    <n v="0"/>
    <n v="0"/>
    <n v="0"/>
    <n v="12985.89"/>
    <s v="Wyoming"/>
    <d v="2021-03-01T00:00:00"/>
    <x v="9"/>
    <d v="2021-03-01T00:00:00"/>
    <x v="0"/>
    <x v="0"/>
    <x v="4"/>
    <x v="19"/>
  </r>
  <r>
    <n v="5"/>
    <x v="0"/>
    <x v="28"/>
    <x v="0"/>
    <n v="1"/>
    <n v="5321327.03"/>
    <n v="1648173.28"/>
    <n v="-103488.38"/>
    <n v="0"/>
    <n v="0"/>
    <n v="0"/>
    <n v="6866011.9299999997"/>
    <s v="Wyoming"/>
    <d v="2021-02-01T00:00:00"/>
    <x v="10"/>
    <d v="2021-02-01T00:00:00"/>
    <x v="0"/>
    <x v="0"/>
    <x v="4"/>
    <x v="19"/>
  </r>
  <r>
    <n v="5"/>
    <x v="0"/>
    <x v="28"/>
    <x v="2"/>
    <n v="1"/>
    <n v="8197.34"/>
    <n v="4158.68"/>
    <n v="0"/>
    <n v="0"/>
    <n v="0"/>
    <n v="0"/>
    <n v="12356.02"/>
    <s v="Wyoming"/>
    <d v="2021-02-01T00:00:00"/>
    <x v="10"/>
    <d v="2021-02-01T00:00:00"/>
    <x v="0"/>
    <x v="0"/>
    <x v="4"/>
    <x v="19"/>
  </r>
  <r>
    <n v="5"/>
    <x v="0"/>
    <x v="28"/>
    <x v="0"/>
    <n v="1"/>
    <n v="5321327.03"/>
    <n v="0"/>
    <n v="0"/>
    <n v="0"/>
    <n v="0"/>
    <n v="0"/>
    <n v="5321327.03"/>
    <s v="Wyoming"/>
    <d v="2021-01-01T00:00:00"/>
    <x v="11"/>
    <d v="2021-01-01T00:00:00"/>
    <x v="0"/>
    <x v="0"/>
    <x v="4"/>
    <x v="19"/>
  </r>
  <r>
    <n v="5"/>
    <x v="0"/>
    <x v="28"/>
    <x v="2"/>
    <n v="1"/>
    <n v="8197.34"/>
    <n v="0"/>
    <n v="0"/>
    <n v="0"/>
    <n v="0"/>
    <n v="0"/>
    <n v="8197.34"/>
    <s v="Wyoming"/>
    <d v="2021-01-01T00:00:00"/>
    <x v="11"/>
    <d v="2021-01-01T00:00:00"/>
    <x v="0"/>
    <x v="0"/>
    <x v="4"/>
    <x v="19"/>
  </r>
  <r>
    <n v="5"/>
    <x v="0"/>
    <x v="29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4"/>
    <x v="20"/>
  </r>
  <r>
    <n v="5"/>
    <x v="0"/>
    <x v="29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20"/>
  </r>
  <r>
    <n v="5"/>
    <x v="0"/>
    <x v="29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4"/>
    <x v="20"/>
  </r>
  <r>
    <n v="5"/>
    <x v="0"/>
    <x v="30"/>
    <x v="0"/>
    <n v="1"/>
    <n v="395704.28"/>
    <n v="0"/>
    <n v="0"/>
    <n v="0"/>
    <n v="0"/>
    <n v="0"/>
    <n v="395704.28"/>
    <s v="Wyoming"/>
    <d v="2020-12-01T00:00:00"/>
    <x v="0"/>
    <d v="2020-12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0-12-01T00:00:00"/>
    <x v="0"/>
    <d v="2020-12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0-12-01T00:00:00"/>
    <x v="0"/>
    <d v="2020-12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11-01T00:00:00"/>
    <x v="1"/>
    <d v="2021-11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11-01T00:00:00"/>
    <x v="1"/>
    <d v="2021-11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11-01T00:00:00"/>
    <x v="1"/>
    <d v="2021-11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10-01T00:00:00"/>
    <x v="2"/>
    <d v="2021-10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10-01T00:00:00"/>
    <x v="2"/>
    <d v="2021-10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10-01T00:00:00"/>
    <x v="2"/>
    <d v="2021-10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9-01T00:00:00"/>
    <x v="3"/>
    <d v="2021-09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9-01T00:00:00"/>
    <x v="3"/>
    <d v="2021-09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9-01T00:00:00"/>
    <x v="3"/>
    <d v="2021-09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8-01T00:00:00"/>
    <x v="4"/>
    <d v="2021-08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8-01T00:00:00"/>
    <x v="4"/>
    <d v="2021-08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8-01T00:00:00"/>
    <x v="4"/>
    <d v="2021-08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7-01T00:00:00"/>
    <x v="5"/>
    <d v="2021-07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7-01T00:00:00"/>
    <x v="5"/>
    <d v="2021-07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7-01T00:00:00"/>
    <x v="5"/>
    <d v="2021-07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6-01T00:00:00"/>
    <x v="6"/>
    <d v="2021-06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6-01T00:00:00"/>
    <x v="6"/>
    <d v="2021-06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6-01T00:00:00"/>
    <x v="6"/>
    <d v="2021-06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5-01T00:00:00"/>
    <x v="7"/>
    <d v="2021-05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5-01T00:00:00"/>
    <x v="7"/>
    <d v="2021-05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5-01T00:00:00"/>
    <x v="7"/>
    <d v="2021-05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4-01T00:00:00"/>
    <x v="8"/>
    <d v="2021-04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4-01T00:00:00"/>
    <x v="8"/>
    <d v="2021-04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4-01T00:00:00"/>
    <x v="8"/>
    <d v="2021-04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3-01T00:00:00"/>
    <x v="9"/>
    <d v="2021-03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3-01T00:00:00"/>
    <x v="9"/>
    <d v="2021-03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3-01T00:00:00"/>
    <x v="9"/>
    <d v="2021-03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2-01T00:00:00"/>
    <x v="10"/>
    <d v="2021-02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2-01T00:00:00"/>
    <x v="10"/>
    <d v="2021-02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2-01T00:00:00"/>
    <x v="10"/>
    <d v="2021-02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21"/>
  </r>
  <r>
    <n v="5"/>
    <x v="0"/>
    <x v="30"/>
    <x v="0"/>
    <n v="1"/>
    <n v="395704.28"/>
    <n v="0"/>
    <n v="0"/>
    <n v="0"/>
    <n v="0"/>
    <n v="0"/>
    <n v="395704.28"/>
    <s v="Wyoming"/>
    <d v="2021-01-01T00:00:00"/>
    <x v="11"/>
    <d v="2021-01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01-01T00:00:00"/>
    <x v="11"/>
    <d v="2021-01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01-01T00:00:00"/>
    <x v="11"/>
    <d v="2021-01-01T00:00:00"/>
    <x v="0"/>
    <x v="0"/>
    <x v="5"/>
    <x v="21"/>
  </r>
  <r>
    <n v="5"/>
    <x v="0"/>
    <x v="30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1"/>
  </r>
  <r>
    <n v="5"/>
    <x v="0"/>
    <x v="33"/>
    <x v="0"/>
    <n v="1"/>
    <n v="705224.74"/>
    <n v="0"/>
    <n v="0"/>
    <n v="0"/>
    <n v="0"/>
    <n v="0"/>
    <n v="705224.74"/>
    <s v="Wyoming"/>
    <d v="2020-12-01T00:00:00"/>
    <x v="0"/>
    <d v="2020-12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0-12-01T00:00:00"/>
    <x v="0"/>
    <d v="2020-12-01T00:00:00"/>
    <x v="0"/>
    <x v="0"/>
    <x v="5"/>
    <x v="22"/>
  </r>
  <r>
    <n v="5"/>
    <x v="0"/>
    <x v="33"/>
    <x v="2"/>
    <n v="1"/>
    <n v="0"/>
    <n v="2528.6"/>
    <n v="0"/>
    <n v="0"/>
    <n v="0"/>
    <n v="0"/>
    <n v="2528.6"/>
    <s v="Wyoming"/>
    <d v="2020-12-01T00:00:00"/>
    <x v="0"/>
    <d v="2020-12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11-01T00:00:00"/>
    <x v="1"/>
    <d v="2021-11-01T00:00:00"/>
    <x v="0"/>
    <x v="0"/>
    <x v="5"/>
    <x v="22"/>
  </r>
  <r>
    <n v="5"/>
    <x v="0"/>
    <x v="34"/>
    <x v="0"/>
    <n v="1"/>
    <n v="361132.99"/>
    <n v="0"/>
    <n v="0"/>
    <n v="0"/>
    <n v="0"/>
    <n v="0"/>
    <n v="361132.99"/>
    <s v="Wyoming"/>
    <d v="2021-11-01T00:00:00"/>
    <x v="1"/>
    <d v="2021-11-01T00:00:00"/>
    <x v="0"/>
    <x v="0"/>
    <x v="5"/>
    <x v="22"/>
  </r>
  <r>
    <n v="5"/>
    <x v="0"/>
    <x v="33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2"/>
  </r>
  <r>
    <n v="5"/>
    <x v="0"/>
    <x v="34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10-01T00:00:00"/>
    <x v="2"/>
    <d v="2021-10-01T00:00:00"/>
    <x v="0"/>
    <x v="0"/>
    <x v="5"/>
    <x v="22"/>
  </r>
  <r>
    <n v="5"/>
    <x v="0"/>
    <x v="34"/>
    <x v="0"/>
    <n v="1"/>
    <n v="324912.47000000003"/>
    <n v="36220.520000000004"/>
    <n v="0"/>
    <n v="0"/>
    <n v="0"/>
    <n v="0"/>
    <n v="361132.99"/>
    <s v="Wyoming"/>
    <d v="2021-10-01T00:00:00"/>
    <x v="2"/>
    <d v="2021-10-01T00:00:00"/>
    <x v="0"/>
    <x v="0"/>
    <x v="5"/>
    <x v="22"/>
  </r>
  <r>
    <n v="5"/>
    <x v="0"/>
    <x v="33"/>
    <x v="2"/>
    <n v="1"/>
    <n v="3057.86"/>
    <n v="-3057.86"/>
    <n v="0"/>
    <n v="0"/>
    <n v="0"/>
    <n v="0"/>
    <n v="0"/>
    <s v="Wyoming"/>
    <d v="2021-10-01T00:00:00"/>
    <x v="2"/>
    <d v="2021-10-01T00:00:00"/>
    <x v="0"/>
    <x v="0"/>
    <x v="5"/>
    <x v="22"/>
  </r>
  <r>
    <n v="5"/>
    <x v="0"/>
    <x v="34"/>
    <x v="2"/>
    <n v="1"/>
    <n v="10041.15"/>
    <n v="-10041.15"/>
    <n v="0"/>
    <n v="0"/>
    <n v="0"/>
    <n v="0"/>
    <n v="0"/>
    <s v="Wyoming"/>
    <d v="2021-10-01T00:00:00"/>
    <x v="2"/>
    <d v="2021-10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9-01T00:00:00"/>
    <x v="3"/>
    <d v="2021-09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9-01T00:00:00"/>
    <x v="3"/>
    <d v="2021-09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9-01T00:00:00"/>
    <x v="3"/>
    <d v="2021-09-01T00:00:00"/>
    <x v="0"/>
    <x v="0"/>
    <x v="5"/>
    <x v="22"/>
  </r>
  <r>
    <n v="5"/>
    <x v="0"/>
    <x v="34"/>
    <x v="2"/>
    <n v="1"/>
    <n v="10041.15"/>
    <n v="0"/>
    <n v="0"/>
    <n v="0"/>
    <n v="0"/>
    <n v="0"/>
    <n v="10041.15"/>
    <s v="Wyoming"/>
    <d v="2021-09-01T00:00:00"/>
    <x v="3"/>
    <d v="2021-09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8-01T00:00:00"/>
    <x v="4"/>
    <d v="2021-08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8-01T00:00:00"/>
    <x v="4"/>
    <d v="2021-08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8-01T00:00:00"/>
    <x v="4"/>
    <d v="2021-08-01T00:00:00"/>
    <x v="0"/>
    <x v="0"/>
    <x v="5"/>
    <x v="22"/>
  </r>
  <r>
    <n v="5"/>
    <x v="0"/>
    <x v="34"/>
    <x v="2"/>
    <n v="1"/>
    <n v="10041.15"/>
    <n v="0"/>
    <n v="0"/>
    <n v="0"/>
    <n v="0"/>
    <n v="0"/>
    <n v="10041.15"/>
    <s v="Wyoming"/>
    <d v="2021-08-01T00:00:00"/>
    <x v="4"/>
    <d v="2021-08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7-01T00:00:00"/>
    <x v="5"/>
    <d v="2021-07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7-01T00:00:00"/>
    <x v="5"/>
    <d v="2021-07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7-01T00:00:00"/>
    <x v="5"/>
    <d v="2021-07-01T00:00:00"/>
    <x v="0"/>
    <x v="0"/>
    <x v="5"/>
    <x v="22"/>
  </r>
  <r>
    <n v="5"/>
    <x v="0"/>
    <x v="34"/>
    <x v="2"/>
    <n v="1"/>
    <n v="0"/>
    <n v="10041.15"/>
    <n v="0"/>
    <n v="0"/>
    <n v="0"/>
    <n v="0"/>
    <n v="10041.15"/>
    <s v="Wyoming"/>
    <d v="2021-07-01T00:00:00"/>
    <x v="5"/>
    <d v="2021-07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6-01T00:00:00"/>
    <x v="6"/>
    <d v="2021-06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6-01T00:00:00"/>
    <x v="6"/>
    <d v="2021-06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6-01T00:00:00"/>
    <x v="6"/>
    <d v="2021-06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5-01T00:00:00"/>
    <x v="7"/>
    <d v="2021-05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5-01T00:00:00"/>
    <x v="7"/>
    <d v="2021-05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5-01T00:00:00"/>
    <x v="7"/>
    <d v="2021-05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4-01T00:00:00"/>
    <x v="8"/>
    <d v="2021-04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4-01T00:00:00"/>
    <x v="8"/>
    <d v="2021-04-01T00:00:00"/>
    <x v="0"/>
    <x v="0"/>
    <x v="5"/>
    <x v="22"/>
  </r>
  <r>
    <n v="5"/>
    <x v="0"/>
    <x v="33"/>
    <x v="2"/>
    <n v="1"/>
    <n v="3057.86"/>
    <n v="0"/>
    <n v="0"/>
    <n v="0"/>
    <n v="0"/>
    <n v="0"/>
    <n v="3057.86"/>
    <s v="Wyoming"/>
    <d v="2021-04-01T00:00:00"/>
    <x v="8"/>
    <d v="2021-04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3-01T00:00:00"/>
    <x v="9"/>
    <d v="2021-03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3-01T00:00:00"/>
    <x v="9"/>
    <d v="2021-03-01T00:00:00"/>
    <x v="0"/>
    <x v="0"/>
    <x v="5"/>
    <x v="22"/>
  </r>
  <r>
    <n v="5"/>
    <x v="0"/>
    <x v="33"/>
    <x v="2"/>
    <n v="1"/>
    <n v="3303.36"/>
    <n v="-245.5"/>
    <n v="0"/>
    <n v="0"/>
    <n v="0"/>
    <n v="0"/>
    <n v="3057.86"/>
    <s v="Wyoming"/>
    <d v="2021-03-01T00:00:00"/>
    <x v="9"/>
    <d v="2021-03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2-01T00:00:00"/>
    <x v="10"/>
    <d v="2021-02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2-01T00:00:00"/>
    <x v="10"/>
    <d v="2021-02-01T00:00:00"/>
    <x v="0"/>
    <x v="0"/>
    <x v="5"/>
    <x v="22"/>
  </r>
  <r>
    <n v="5"/>
    <x v="0"/>
    <x v="33"/>
    <x v="2"/>
    <n v="1"/>
    <n v="2528.6"/>
    <n v="774.76"/>
    <n v="0"/>
    <n v="0"/>
    <n v="0"/>
    <n v="0"/>
    <n v="3303.36"/>
    <s v="Wyoming"/>
    <d v="2021-02-01T00:00:00"/>
    <x v="10"/>
    <d v="2021-02-01T00:00:00"/>
    <x v="0"/>
    <x v="0"/>
    <x v="5"/>
    <x v="22"/>
  </r>
  <r>
    <n v="5"/>
    <x v="0"/>
    <x v="33"/>
    <x v="0"/>
    <n v="1"/>
    <n v="705224.74"/>
    <n v="0"/>
    <n v="0"/>
    <n v="0"/>
    <n v="0"/>
    <n v="0"/>
    <n v="705224.74"/>
    <s v="Wyoming"/>
    <d v="2021-01-01T00:00:00"/>
    <x v="11"/>
    <d v="2021-01-01T00:00:00"/>
    <x v="0"/>
    <x v="0"/>
    <x v="5"/>
    <x v="22"/>
  </r>
  <r>
    <n v="5"/>
    <x v="0"/>
    <x v="34"/>
    <x v="0"/>
    <n v="1"/>
    <n v="324912.47000000003"/>
    <n v="0"/>
    <n v="0"/>
    <n v="0"/>
    <n v="0"/>
    <n v="0"/>
    <n v="324912.47000000003"/>
    <s v="Wyoming"/>
    <d v="2021-01-01T00:00:00"/>
    <x v="11"/>
    <d v="2021-01-01T00:00:00"/>
    <x v="0"/>
    <x v="0"/>
    <x v="5"/>
    <x v="22"/>
  </r>
  <r>
    <n v="5"/>
    <x v="0"/>
    <x v="33"/>
    <x v="2"/>
    <n v="1"/>
    <n v="2528.6"/>
    <n v="0"/>
    <n v="0"/>
    <n v="0"/>
    <n v="0"/>
    <n v="0"/>
    <n v="2528.6"/>
    <s v="Wyoming"/>
    <d v="2021-01-01T00:00:00"/>
    <x v="11"/>
    <d v="2021-01-01T00:00:00"/>
    <x v="0"/>
    <x v="0"/>
    <x v="5"/>
    <x v="22"/>
  </r>
  <r>
    <n v="5"/>
    <x v="0"/>
    <x v="35"/>
    <x v="0"/>
    <n v="1"/>
    <n v="31553574.52"/>
    <n v="1034425.07"/>
    <n v="0"/>
    <n v="0"/>
    <n v="0"/>
    <n v="0"/>
    <n v="32587999.59"/>
    <s v="Wyoming"/>
    <d v="2020-12-01T00:00:00"/>
    <x v="0"/>
    <d v="2020-12-01T00:00:00"/>
    <x v="0"/>
    <x v="0"/>
    <x v="5"/>
    <x v="23"/>
  </r>
  <r>
    <n v="5"/>
    <x v="0"/>
    <x v="35"/>
    <x v="2"/>
    <n v="1"/>
    <n v="1110927.1499999999"/>
    <n v="-1036111.2"/>
    <n v="0"/>
    <n v="0"/>
    <n v="-74815.95"/>
    <n v="0"/>
    <n v="0"/>
    <s v="Wyoming"/>
    <d v="2020-12-01T00:00:00"/>
    <x v="0"/>
    <d v="2020-12-01T00:00:00"/>
    <x v="0"/>
    <x v="0"/>
    <x v="5"/>
    <x v="23"/>
  </r>
  <r>
    <n v="5"/>
    <x v="0"/>
    <x v="35"/>
    <x v="0"/>
    <n v="1"/>
    <n v="34029408.200000003"/>
    <n v="0"/>
    <n v="0"/>
    <n v="0"/>
    <n v="0"/>
    <n v="0"/>
    <n v="34029408.200000003"/>
    <s v="Wyoming"/>
    <d v="2021-11-01T00:00:00"/>
    <x v="1"/>
    <d v="2021-11-01T00:00:00"/>
    <x v="0"/>
    <x v="0"/>
    <x v="5"/>
    <x v="23"/>
  </r>
  <r>
    <n v="5"/>
    <x v="0"/>
    <x v="35"/>
    <x v="2"/>
    <n v="1"/>
    <n v="1468728.84"/>
    <n v="52910.47"/>
    <n v="0"/>
    <n v="0"/>
    <n v="0"/>
    <n v="0"/>
    <n v="1521639.31"/>
    <s v="Wyoming"/>
    <d v="2021-11-01T00:00:00"/>
    <x v="1"/>
    <d v="2021-11-01T00:00:00"/>
    <x v="0"/>
    <x v="0"/>
    <x v="5"/>
    <x v="23"/>
  </r>
  <r>
    <n v="5"/>
    <x v="0"/>
    <x v="35"/>
    <x v="0"/>
    <n v="1"/>
    <n v="33956102.149999999"/>
    <n v="107324.87"/>
    <n v="-34018.82"/>
    <n v="0"/>
    <n v="0"/>
    <n v="0"/>
    <n v="34029408.200000003"/>
    <s v="Wyoming"/>
    <d v="2021-10-01T00:00:00"/>
    <x v="2"/>
    <d v="2021-10-01T00:00:00"/>
    <x v="0"/>
    <x v="0"/>
    <x v="5"/>
    <x v="23"/>
  </r>
  <r>
    <n v="5"/>
    <x v="0"/>
    <x v="35"/>
    <x v="2"/>
    <n v="1"/>
    <n v="1496836.79"/>
    <n v="-28107.95"/>
    <n v="0"/>
    <n v="0"/>
    <n v="0"/>
    <n v="0"/>
    <n v="1468728.84"/>
    <s v="Wyoming"/>
    <d v="2021-10-01T00:00:00"/>
    <x v="2"/>
    <d v="2021-10-01T00:00:00"/>
    <x v="0"/>
    <x v="0"/>
    <x v="5"/>
    <x v="23"/>
  </r>
  <r>
    <n v="5"/>
    <x v="0"/>
    <x v="35"/>
    <x v="0"/>
    <n v="1"/>
    <n v="33956102.149999999"/>
    <n v="0"/>
    <n v="0"/>
    <n v="0"/>
    <n v="0"/>
    <n v="0"/>
    <n v="33956102.149999999"/>
    <s v="Wyoming"/>
    <d v="2021-09-01T00:00:00"/>
    <x v="3"/>
    <d v="2021-09-01T00:00:00"/>
    <x v="0"/>
    <x v="0"/>
    <x v="5"/>
    <x v="23"/>
  </r>
  <r>
    <n v="5"/>
    <x v="0"/>
    <x v="35"/>
    <x v="2"/>
    <n v="1"/>
    <n v="82179.67"/>
    <n v="1414657.12"/>
    <n v="0"/>
    <n v="0"/>
    <n v="0"/>
    <n v="0"/>
    <n v="1496836.79"/>
    <s v="Wyoming"/>
    <d v="2021-09-01T00:00:00"/>
    <x v="3"/>
    <d v="2021-09-01T00:00:00"/>
    <x v="0"/>
    <x v="0"/>
    <x v="5"/>
    <x v="23"/>
  </r>
  <r>
    <n v="5"/>
    <x v="0"/>
    <x v="35"/>
    <x v="0"/>
    <n v="1"/>
    <n v="33956102.149999999"/>
    <n v="0"/>
    <n v="0"/>
    <n v="0"/>
    <n v="0"/>
    <n v="0"/>
    <n v="33956102.149999999"/>
    <s v="Wyoming"/>
    <d v="2021-08-01T00:00:00"/>
    <x v="4"/>
    <d v="2021-08-01T00:00:00"/>
    <x v="0"/>
    <x v="0"/>
    <x v="5"/>
    <x v="23"/>
  </r>
  <r>
    <n v="5"/>
    <x v="0"/>
    <x v="35"/>
    <x v="2"/>
    <n v="1"/>
    <n v="68055.27"/>
    <n v="14124.4"/>
    <n v="0"/>
    <n v="0"/>
    <n v="0"/>
    <n v="0"/>
    <n v="82179.67"/>
    <s v="Wyoming"/>
    <d v="2021-08-01T00:00:00"/>
    <x v="4"/>
    <d v="2021-08-01T00:00:00"/>
    <x v="0"/>
    <x v="0"/>
    <x v="5"/>
    <x v="23"/>
  </r>
  <r>
    <n v="5"/>
    <x v="0"/>
    <x v="35"/>
    <x v="0"/>
    <n v="1"/>
    <n v="33947615.310000002"/>
    <n v="8486.84"/>
    <n v="0"/>
    <n v="0"/>
    <n v="0"/>
    <n v="0"/>
    <n v="33956102.149999999"/>
    <s v="Wyoming"/>
    <d v="2021-07-01T00:00:00"/>
    <x v="5"/>
    <d v="2021-07-01T00:00:00"/>
    <x v="0"/>
    <x v="0"/>
    <x v="5"/>
    <x v="23"/>
  </r>
  <r>
    <n v="5"/>
    <x v="0"/>
    <x v="35"/>
    <x v="2"/>
    <n v="1"/>
    <n v="67950.16"/>
    <n v="105.11"/>
    <n v="0"/>
    <n v="0"/>
    <n v="0"/>
    <n v="0"/>
    <n v="68055.27"/>
    <s v="Wyoming"/>
    <d v="2021-07-01T00:00:00"/>
    <x v="5"/>
    <d v="2021-07-01T00:00:00"/>
    <x v="0"/>
    <x v="0"/>
    <x v="5"/>
    <x v="23"/>
  </r>
  <r>
    <n v="5"/>
    <x v="0"/>
    <x v="35"/>
    <x v="0"/>
    <n v="1"/>
    <n v="33947615.310000002"/>
    <n v="0"/>
    <n v="0"/>
    <n v="1103180.57"/>
    <n v="-1103180.57"/>
    <n v="0"/>
    <n v="33947615.310000002"/>
    <s v="Wyoming"/>
    <d v="2021-06-01T00:00:00"/>
    <x v="6"/>
    <d v="2021-06-01T00:00:00"/>
    <x v="0"/>
    <x v="0"/>
    <x v="5"/>
    <x v="23"/>
  </r>
  <r>
    <n v="5"/>
    <x v="0"/>
    <x v="35"/>
    <x v="2"/>
    <n v="1"/>
    <n v="76818.960000000006"/>
    <n v="-8868.8000000000011"/>
    <n v="0"/>
    <n v="0"/>
    <n v="0"/>
    <n v="0"/>
    <n v="67950.16"/>
    <s v="Wyoming"/>
    <d v="2021-06-01T00:00:00"/>
    <x v="6"/>
    <d v="2021-06-01T00:00:00"/>
    <x v="0"/>
    <x v="0"/>
    <x v="5"/>
    <x v="23"/>
  </r>
  <r>
    <n v="5"/>
    <x v="0"/>
    <x v="35"/>
    <x v="0"/>
    <n v="1"/>
    <n v="33947615.310000002"/>
    <n v="0"/>
    <n v="0"/>
    <n v="0"/>
    <n v="0"/>
    <n v="0"/>
    <n v="33947615.310000002"/>
    <s v="Wyoming"/>
    <d v="2021-05-01T00:00:00"/>
    <x v="7"/>
    <d v="2021-05-01T00:00:00"/>
    <x v="0"/>
    <x v="0"/>
    <x v="5"/>
    <x v="23"/>
  </r>
  <r>
    <n v="5"/>
    <x v="0"/>
    <x v="35"/>
    <x v="2"/>
    <n v="1"/>
    <n v="31977.15"/>
    <n v="44841.81"/>
    <n v="0"/>
    <n v="0"/>
    <n v="0"/>
    <n v="0"/>
    <n v="76818.960000000006"/>
    <s v="Wyoming"/>
    <d v="2021-05-01T00:00:00"/>
    <x v="7"/>
    <d v="2021-05-01T00:00:00"/>
    <x v="0"/>
    <x v="0"/>
    <x v="5"/>
    <x v="23"/>
  </r>
  <r>
    <n v="5"/>
    <x v="0"/>
    <x v="35"/>
    <x v="0"/>
    <n v="1"/>
    <n v="33947615.310000002"/>
    <n v="0"/>
    <n v="0"/>
    <n v="0"/>
    <n v="0"/>
    <n v="0"/>
    <n v="33947615.310000002"/>
    <s v="Wyoming"/>
    <d v="2021-04-01T00:00:00"/>
    <x v="8"/>
    <d v="2021-04-01T00:00:00"/>
    <x v="0"/>
    <x v="0"/>
    <x v="5"/>
    <x v="23"/>
  </r>
  <r>
    <n v="5"/>
    <x v="0"/>
    <x v="35"/>
    <x v="2"/>
    <n v="1"/>
    <n v="31977.15"/>
    <n v="0"/>
    <n v="0"/>
    <n v="0"/>
    <n v="0"/>
    <n v="0"/>
    <n v="31977.15"/>
    <s v="Wyoming"/>
    <d v="2021-04-01T00:00:00"/>
    <x v="8"/>
    <d v="2021-04-01T00:00:00"/>
    <x v="0"/>
    <x v="0"/>
    <x v="5"/>
    <x v="23"/>
  </r>
  <r>
    <n v="5"/>
    <x v="0"/>
    <x v="35"/>
    <x v="0"/>
    <n v="1"/>
    <n v="32587957.879999999"/>
    <n v="1359657.43"/>
    <n v="0"/>
    <n v="0"/>
    <n v="0"/>
    <n v="0"/>
    <n v="33947615.310000002"/>
    <s v="Wyoming"/>
    <d v="2021-03-01T00:00:00"/>
    <x v="9"/>
    <d v="2021-03-01T00:00:00"/>
    <x v="0"/>
    <x v="0"/>
    <x v="5"/>
    <x v="23"/>
  </r>
  <r>
    <n v="5"/>
    <x v="0"/>
    <x v="35"/>
    <x v="2"/>
    <n v="1"/>
    <n v="7056.6500000000005"/>
    <n v="24920.5"/>
    <n v="0"/>
    <n v="0"/>
    <n v="0"/>
    <n v="0"/>
    <n v="31977.15"/>
    <s v="Wyoming"/>
    <d v="2021-03-01T00:00:00"/>
    <x v="9"/>
    <d v="2021-03-01T00:00:00"/>
    <x v="0"/>
    <x v="0"/>
    <x v="5"/>
    <x v="23"/>
  </r>
  <r>
    <n v="5"/>
    <x v="0"/>
    <x v="35"/>
    <x v="0"/>
    <n v="1"/>
    <n v="32587957.879999999"/>
    <n v="0"/>
    <n v="0"/>
    <n v="0"/>
    <n v="0"/>
    <n v="0"/>
    <n v="32587957.879999999"/>
    <s v="Wyoming"/>
    <d v="2021-02-01T00:00:00"/>
    <x v="10"/>
    <d v="2021-02-01T00:00:00"/>
    <x v="0"/>
    <x v="0"/>
    <x v="5"/>
    <x v="23"/>
  </r>
  <r>
    <n v="5"/>
    <x v="0"/>
    <x v="35"/>
    <x v="2"/>
    <n v="1"/>
    <n v="0"/>
    <n v="7056.6500000000005"/>
    <n v="0"/>
    <n v="0"/>
    <n v="0"/>
    <n v="0"/>
    <n v="7056.6500000000005"/>
    <s v="Wyoming"/>
    <d v="2021-02-01T00:00:00"/>
    <x v="10"/>
    <d v="2021-02-01T00:00:00"/>
    <x v="0"/>
    <x v="0"/>
    <x v="5"/>
    <x v="23"/>
  </r>
  <r>
    <n v="5"/>
    <x v="0"/>
    <x v="35"/>
    <x v="0"/>
    <n v="1"/>
    <n v="32587999.59"/>
    <n v="-41.71"/>
    <n v="0"/>
    <n v="0"/>
    <n v="0"/>
    <n v="0"/>
    <n v="32587957.879999999"/>
    <s v="Wyoming"/>
    <d v="2021-01-01T00:00:00"/>
    <x v="11"/>
    <d v="2021-01-01T00:00:00"/>
    <x v="0"/>
    <x v="0"/>
    <x v="5"/>
    <x v="23"/>
  </r>
  <r>
    <n v="5"/>
    <x v="0"/>
    <x v="35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23"/>
  </r>
  <r>
    <n v="5"/>
    <x v="0"/>
    <x v="36"/>
    <x v="0"/>
    <n v="1"/>
    <n v="27797649.859999999"/>
    <n v="595382.07000000007"/>
    <n v="-12069.23"/>
    <n v="0"/>
    <n v="0"/>
    <n v="0"/>
    <n v="28380962.699999999"/>
    <s v="Wyoming"/>
    <d v="2020-12-01T00:00:00"/>
    <x v="0"/>
    <d v="2020-12-01T00:00:00"/>
    <x v="0"/>
    <x v="0"/>
    <x v="5"/>
    <x v="24"/>
  </r>
  <r>
    <n v="5"/>
    <x v="0"/>
    <x v="36"/>
    <x v="2"/>
    <n v="1"/>
    <n v="6438688.2999999998"/>
    <n v="-901666.37"/>
    <n v="0"/>
    <n v="0"/>
    <n v="0"/>
    <n v="0"/>
    <n v="5537021.9299999997"/>
    <s v="Wyoming"/>
    <d v="2020-12-01T00:00:00"/>
    <x v="0"/>
    <d v="2020-12-01T00:00:00"/>
    <x v="0"/>
    <x v="0"/>
    <x v="5"/>
    <x v="24"/>
  </r>
  <r>
    <n v="5"/>
    <x v="0"/>
    <x v="36"/>
    <x v="0"/>
    <n v="1"/>
    <n v="30740565.379999999"/>
    <n v="260203.29"/>
    <n v="-9400.85"/>
    <n v="0"/>
    <n v="0"/>
    <n v="0"/>
    <n v="30991367.82"/>
    <s v="Wyoming"/>
    <d v="2021-11-01T00:00:00"/>
    <x v="1"/>
    <d v="2021-11-01T00:00:00"/>
    <x v="0"/>
    <x v="0"/>
    <x v="5"/>
    <x v="24"/>
  </r>
  <r>
    <n v="5"/>
    <x v="0"/>
    <x v="36"/>
    <x v="2"/>
    <n v="1"/>
    <n v="1414760.42"/>
    <n v="-403685.67"/>
    <n v="0"/>
    <n v="0"/>
    <n v="0"/>
    <n v="0"/>
    <n v="1011074.75"/>
    <s v="Wyoming"/>
    <d v="2021-11-01T00:00:00"/>
    <x v="1"/>
    <d v="2021-11-01T00:00:00"/>
    <x v="0"/>
    <x v="0"/>
    <x v="5"/>
    <x v="24"/>
  </r>
  <r>
    <n v="5"/>
    <x v="0"/>
    <x v="36"/>
    <x v="0"/>
    <n v="1"/>
    <n v="30355260.640000001"/>
    <n v="415772.12"/>
    <n v="-30467.38"/>
    <n v="0"/>
    <n v="0"/>
    <n v="0"/>
    <n v="30740565.379999999"/>
    <s v="Wyoming"/>
    <d v="2021-10-01T00:00:00"/>
    <x v="2"/>
    <d v="2021-10-01T00:00:00"/>
    <x v="0"/>
    <x v="0"/>
    <x v="5"/>
    <x v="24"/>
  </r>
  <r>
    <n v="5"/>
    <x v="0"/>
    <x v="36"/>
    <x v="2"/>
    <n v="1"/>
    <n v="2273358.71"/>
    <n v="-858598.29"/>
    <n v="0"/>
    <n v="0"/>
    <n v="0"/>
    <n v="0"/>
    <n v="1414760.42"/>
    <s v="Wyoming"/>
    <d v="2021-10-01T00:00:00"/>
    <x v="2"/>
    <d v="2021-10-01T00:00:00"/>
    <x v="0"/>
    <x v="0"/>
    <x v="5"/>
    <x v="24"/>
  </r>
  <r>
    <n v="5"/>
    <x v="0"/>
    <x v="36"/>
    <x v="0"/>
    <n v="1"/>
    <n v="29673377.77"/>
    <n v="700232.92"/>
    <n v="-18350.05"/>
    <n v="0"/>
    <n v="0"/>
    <n v="0"/>
    <n v="30355260.640000001"/>
    <s v="Wyoming"/>
    <d v="2021-09-01T00:00:00"/>
    <x v="3"/>
    <d v="2021-09-01T00:00:00"/>
    <x v="0"/>
    <x v="0"/>
    <x v="5"/>
    <x v="24"/>
  </r>
  <r>
    <n v="5"/>
    <x v="0"/>
    <x v="36"/>
    <x v="2"/>
    <n v="1"/>
    <n v="5599955.9299999997"/>
    <n v="-3326597.22"/>
    <n v="0"/>
    <n v="0"/>
    <n v="0"/>
    <n v="0"/>
    <n v="2273358.71"/>
    <s v="Wyoming"/>
    <d v="2021-09-01T00:00:00"/>
    <x v="3"/>
    <d v="2021-09-01T00:00:00"/>
    <x v="0"/>
    <x v="0"/>
    <x v="5"/>
    <x v="24"/>
  </r>
  <r>
    <n v="5"/>
    <x v="0"/>
    <x v="36"/>
    <x v="0"/>
    <n v="1"/>
    <n v="29506726.199999999"/>
    <n v="178041.2"/>
    <n v="-11389.630000000001"/>
    <n v="0"/>
    <n v="0"/>
    <n v="0"/>
    <n v="29673377.77"/>
    <s v="Wyoming"/>
    <d v="2021-08-01T00:00:00"/>
    <x v="4"/>
    <d v="2021-08-01T00:00:00"/>
    <x v="0"/>
    <x v="0"/>
    <x v="5"/>
    <x v="24"/>
  </r>
  <r>
    <n v="5"/>
    <x v="0"/>
    <x v="36"/>
    <x v="2"/>
    <n v="1"/>
    <n v="5814340.71"/>
    <n v="-214384.78"/>
    <n v="0"/>
    <n v="0"/>
    <n v="0"/>
    <n v="0"/>
    <n v="5599955.9299999997"/>
    <s v="Wyoming"/>
    <d v="2021-08-01T00:00:00"/>
    <x v="4"/>
    <d v="2021-08-01T00:00:00"/>
    <x v="0"/>
    <x v="0"/>
    <x v="5"/>
    <x v="24"/>
  </r>
  <r>
    <n v="5"/>
    <x v="0"/>
    <x v="36"/>
    <x v="0"/>
    <n v="1"/>
    <n v="28870308.030000001"/>
    <n v="652608.16"/>
    <n v="-16189.99"/>
    <n v="0"/>
    <n v="0"/>
    <n v="0"/>
    <n v="29506726.199999999"/>
    <s v="Wyoming"/>
    <d v="2021-07-01T00:00:00"/>
    <x v="5"/>
    <d v="2021-07-01T00:00:00"/>
    <x v="0"/>
    <x v="0"/>
    <x v="5"/>
    <x v="24"/>
  </r>
  <r>
    <n v="5"/>
    <x v="0"/>
    <x v="36"/>
    <x v="2"/>
    <n v="1"/>
    <n v="6496893.2599999998"/>
    <n v="-682552.55"/>
    <n v="0"/>
    <n v="0"/>
    <n v="0"/>
    <n v="0"/>
    <n v="5814340.71"/>
    <s v="Wyoming"/>
    <d v="2021-07-01T00:00:00"/>
    <x v="5"/>
    <d v="2021-07-01T00:00:00"/>
    <x v="0"/>
    <x v="0"/>
    <x v="5"/>
    <x v="24"/>
  </r>
  <r>
    <n v="5"/>
    <x v="0"/>
    <x v="36"/>
    <x v="0"/>
    <n v="1"/>
    <n v="28587402.239999998"/>
    <n v="301334.73"/>
    <n v="-18428.939999999999"/>
    <n v="0"/>
    <n v="0"/>
    <n v="0"/>
    <n v="28870308.030000001"/>
    <s v="Wyoming"/>
    <d v="2021-06-01T00:00:00"/>
    <x v="6"/>
    <d v="2021-06-01T00:00:00"/>
    <x v="0"/>
    <x v="0"/>
    <x v="5"/>
    <x v="24"/>
  </r>
  <r>
    <n v="5"/>
    <x v="0"/>
    <x v="36"/>
    <x v="2"/>
    <n v="1"/>
    <n v="6842126.3799999999"/>
    <n v="-345233.12"/>
    <n v="0"/>
    <n v="0"/>
    <n v="0"/>
    <n v="0"/>
    <n v="6496893.2599999998"/>
    <s v="Wyoming"/>
    <d v="2021-06-01T00:00:00"/>
    <x v="6"/>
    <d v="2021-06-01T00:00:00"/>
    <x v="0"/>
    <x v="0"/>
    <x v="5"/>
    <x v="24"/>
  </r>
  <r>
    <n v="5"/>
    <x v="0"/>
    <x v="36"/>
    <x v="0"/>
    <n v="1"/>
    <n v="28507803.530000001"/>
    <n v="103437.47"/>
    <n v="-23838.760000000002"/>
    <n v="0"/>
    <n v="0"/>
    <n v="0"/>
    <n v="28587402.239999998"/>
    <s v="Wyoming"/>
    <d v="2021-05-01T00:00:00"/>
    <x v="7"/>
    <d v="2021-05-01T00:00:00"/>
    <x v="0"/>
    <x v="0"/>
    <x v="5"/>
    <x v="24"/>
  </r>
  <r>
    <n v="5"/>
    <x v="0"/>
    <x v="36"/>
    <x v="2"/>
    <n v="1"/>
    <n v="6898634.3600000003"/>
    <n v="-56507.98"/>
    <n v="0"/>
    <n v="0"/>
    <n v="0"/>
    <n v="0"/>
    <n v="6842126.3799999999"/>
    <s v="Wyoming"/>
    <d v="2021-05-01T00:00:00"/>
    <x v="7"/>
    <d v="2021-05-01T00:00:00"/>
    <x v="0"/>
    <x v="0"/>
    <x v="5"/>
    <x v="24"/>
  </r>
  <r>
    <n v="5"/>
    <x v="0"/>
    <x v="36"/>
    <x v="0"/>
    <n v="1"/>
    <n v="28509761.460000001"/>
    <n v="950.07"/>
    <n v="-2908"/>
    <n v="0"/>
    <n v="0"/>
    <n v="0"/>
    <n v="28507803.530000001"/>
    <s v="Wyoming"/>
    <d v="2021-04-01T00:00:00"/>
    <x v="8"/>
    <d v="2021-04-01T00:00:00"/>
    <x v="0"/>
    <x v="0"/>
    <x v="5"/>
    <x v="24"/>
  </r>
  <r>
    <n v="5"/>
    <x v="0"/>
    <x v="36"/>
    <x v="2"/>
    <n v="1"/>
    <n v="6733402.8700000001"/>
    <n v="165231.49"/>
    <n v="0"/>
    <n v="0"/>
    <n v="0"/>
    <n v="0"/>
    <n v="6898634.3600000003"/>
    <s v="Wyoming"/>
    <d v="2021-04-01T00:00:00"/>
    <x v="8"/>
    <d v="2021-04-01T00:00:00"/>
    <x v="0"/>
    <x v="0"/>
    <x v="5"/>
    <x v="24"/>
  </r>
  <r>
    <n v="5"/>
    <x v="0"/>
    <x v="36"/>
    <x v="0"/>
    <n v="1"/>
    <n v="28469726.84"/>
    <n v="43490.32"/>
    <n v="-3455.7000000000003"/>
    <n v="0"/>
    <n v="0"/>
    <n v="0"/>
    <n v="28509761.460000001"/>
    <s v="Wyoming"/>
    <d v="2021-03-01T00:00:00"/>
    <x v="9"/>
    <d v="2021-03-01T00:00:00"/>
    <x v="0"/>
    <x v="0"/>
    <x v="5"/>
    <x v="24"/>
  </r>
  <r>
    <n v="5"/>
    <x v="0"/>
    <x v="36"/>
    <x v="2"/>
    <n v="1"/>
    <n v="6539732.2199999997"/>
    <n v="193670.65"/>
    <n v="0"/>
    <n v="0"/>
    <n v="0"/>
    <n v="0"/>
    <n v="6733402.8700000001"/>
    <s v="Wyoming"/>
    <d v="2021-03-01T00:00:00"/>
    <x v="9"/>
    <d v="2021-03-01T00:00:00"/>
    <x v="0"/>
    <x v="0"/>
    <x v="5"/>
    <x v="24"/>
  </r>
  <r>
    <n v="5"/>
    <x v="0"/>
    <x v="36"/>
    <x v="0"/>
    <n v="1"/>
    <n v="28470016.100000001"/>
    <n v="514.70000000000005"/>
    <n v="-803.96"/>
    <n v="0"/>
    <n v="0"/>
    <n v="0"/>
    <n v="28469726.84"/>
    <s v="Wyoming"/>
    <d v="2021-02-01T00:00:00"/>
    <x v="10"/>
    <d v="2021-02-01T00:00:00"/>
    <x v="0"/>
    <x v="0"/>
    <x v="5"/>
    <x v="24"/>
  </r>
  <r>
    <n v="5"/>
    <x v="0"/>
    <x v="36"/>
    <x v="2"/>
    <n v="1"/>
    <n v="6193776.0300000003"/>
    <n v="345956.19"/>
    <n v="0"/>
    <n v="0"/>
    <n v="0"/>
    <n v="0"/>
    <n v="6539732.2199999997"/>
    <s v="Wyoming"/>
    <d v="2021-02-01T00:00:00"/>
    <x v="10"/>
    <d v="2021-02-01T00:00:00"/>
    <x v="0"/>
    <x v="0"/>
    <x v="5"/>
    <x v="24"/>
  </r>
  <r>
    <n v="5"/>
    <x v="0"/>
    <x v="36"/>
    <x v="0"/>
    <n v="1"/>
    <n v="28380962.699999999"/>
    <n v="91354.55"/>
    <n v="-2301.15"/>
    <n v="0"/>
    <n v="0"/>
    <n v="0"/>
    <n v="28470016.100000001"/>
    <s v="Wyoming"/>
    <d v="2021-01-01T00:00:00"/>
    <x v="11"/>
    <d v="2021-01-01T00:00:00"/>
    <x v="0"/>
    <x v="0"/>
    <x v="5"/>
    <x v="24"/>
  </r>
  <r>
    <n v="5"/>
    <x v="0"/>
    <x v="36"/>
    <x v="2"/>
    <n v="1"/>
    <n v="5537021.9299999997"/>
    <n v="656754.1"/>
    <n v="0"/>
    <n v="0"/>
    <n v="0"/>
    <n v="0"/>
    <n v="6193776.0300000003"/>
    <s v="Wyoming"/>
    <d v="2021-01-01T00:00:00"/>
    <x v="11"/>
    <d v="2021-01-01T00:00:00"/>
    <x v="0"/>
    <x v="0"/>
    <x v="5"/>
    <x v="24"/>
  </r>
  <r>
    <n v="5"/>
    <x v="0"/>
    <x v="37"/>
    <x v="0"/>
    <n v="1"/>
    <n v="23930249.140000001"/>
    <n v="211705.15"/>
    <n v="-10776.45"/>
    <n v="0"/>
    <n v="0"/>
    <n v="0"/>
    <n v="24131177.84"/>
    <s v="Wyoming"/>
    <d v="2020-12-01T00:00:00"/>
    <x v="0"/>
    <d v="2020-12-01T00:00:00"/>
    <x v="0"/>
    <x v="0"/>
    <x v="5"/>
    <x v="25"/>
  </r>
  <r>
    <n v="5"/>
    <x v="0"/>
    <x v="37"/>
    <x v="2"/>
    <n v="1"/>
    <n v="411273.26"/>
    <n v="-68471.61"/>
    <n v="0"/>
    <n v="0"/>
    <n v="0"/>
    <n v="0"/>
    <n v="342801.65"/>
    <s v="Wyoming"/>
    <d v="2020-12-01T00:00:00"/>
    <x v="0"/>
    <d v="2020-12-01T00:00:00"/>
    <x v="0"/>
    <x v="0"/>
    <x v="5"/>
    <x v="25"/>
  </r>
  <r>
    <n v="5"/>
    <x v="0"/>
    <x v="37"/>
    <x v="0"/>
    <n v="1"/>
    <n v="25396992.600000001"/>
    <n v="-5664.29"/>
    <n v="-4675.6099999999997"/>
    <n v="0"/>
    <n v="0"/>
    <n v="0"/>
    <n v="25386652.699999999"/>
    <s v="Wyoming"/>
    <d v="2021-11-01T00:00:00"/>
    <x v="1"/>
    <d v="2021-11-01T00:00:00"/>
    <x v="0"/>
    <x v="0"/>
    <x v="5"/>
    <x v="25"/>
  </r>
  <r>
    <n v="5"/>
    <x v="0"/>
    <x v="37"/>
    <x v="2"/>
    <n v="1"/>
    <n v="155595.08000000002"/>
    <n v="-18839.03"/>
    <n v="0"/>
    <n v="0"/>
    <n v="0"/>
    <n v="0"/>
    <n v="136756.04999999999"/>
    <s v="Wyoming"/>
    <d v="2021-11-01T00:00:00"/>
    <x v="1"/>
    <d v="2021-11-01T00:00:00"/>
    <x v="0"/>
    <x v="0"/>
    <x v="5"/>
    <x v="25"/>
  </r>
  <r>
    <n v="5"/>
    <x v="0"/>
    <x v="37"/>
    <x v="0"/>
    <n v="1"/>
    <n v="25315853.68"/>
    <n v="157936.47"/>
    <n v="-76797.55"/>
    <n v="0"/>
    <n v="0"/>
    <n v="0"/>
    <n v="25396992.600000001"/>
    <s v="Wyoming"/>
    <d v="2021-10-01T00:00:00"/>
    <x v="2"/>
    <d v="2021-10-01T00:00:00"/>
    <x v="0"/>
    <x v="0"/>
    <x v="5"/>
    <x v="25"/>
  </r>
  <r>
    <n v="5"/>
    <x v="0"/>
    <x v="37"/>
    <x v="2"/>
    <n v="1"/>
    <n v="242801.83000000002"/>
    <n v="-87206.75"/>
    <n v="0"/>
    <n v="0"/>
    <n v="0"/>
    <n v="0"/>
    <n v="155595.08000000002"/>
    <s v="Wyoming"/>
    <d v="2021-10-01T00:00:00"/>
    <x v="2"/>
    <d v="2021-10-01T00:00:00"/>
    <x v="0"/>
    <x v="0"/>
    <x v="5"/>
    <x v="25"/>
  </r>
  <r>
    <n v="5"/>
    <x v="0"/>
    <x v="37"/>
    <x v="0"/>
    <n v="1"/>
    <n v="25111540.73"/>
    <n v="245792"/>
    <n v="-41479.050000000003"/>
    <n v="0"/>
    <n v="0"/>
    <n v="0"/>
    <n v="25315853.68"/>
    <s v="Wyoming"/>
    <d v="2021-09-01T00:00:00"/>
    <x v="3"/>
    <d v="2021-09-01T00:00:00"/>
    <x v="0"/>
    <x v="0"/>
    <x v="5"/>
    <x v="25"/>
  </r>
  <r>
    <n v="5"/>
    <x v="0"/>
    <x v="37"/>
    <x v="2"/>
    <n v="1"/>
    <n v="366652.52"/>
    <n v="-123850.69"/>
    <n v="0"/>
    <n v="0"/>
    <n v="0"/>
    <n v="0"/>
    <n v="242801.83000000002"/>
    <s v="Wyoming"/>
    <d v="2021-09-01T00:00:00"/>
    <x v="3"/>
    <d v="2021-09-01T00:00:00"/>
    <x v="0"/>
    <x v="0"/>
    <x v="5"/>
    <x v="25"/>
  </r>
  <r>
    <n v="5"/>
    <x v="0"/>
    <x v="37"/>
    <x v="0"/>
    <n v="1"/>
    <n v="25041136.390000001"/>
    <n v="96337.11"/>
    <n v="-25932.77"/>
    <n v="0"/>
    <n v="0"/>
    <n v="0"/>
    <n v="25111540.73"/>
    <s v="Wyoming"/>
    <d v="2021-08-01T00:00:00"/>
    <x v="4"/>
    <d v="2021-08-01T00:00:00"/>
    <x v="0"/>
    <x v="0"/>
    <x v="5"/>
    <x v="25"/>
  </r>
  <r>
    <n v="5"/>
    <x v="0"/>
    <x v="37"/>
    <x v="2"/>
    <n v="1"/>
    <n v="369326.72000000003"/>
    <n v="-2674.2000000000003"/>
    <n v="0"/>
    <n v="0"/>
    <n v="0"/>
    <n v="0"/>
    <n v="366652.52"/>
    <s v="Wyoming"/>
    <d v="2021-08-01T00:00:00"/>
    <x v="4"/>
    <d v="2021-08-01T00:00:00"/>
    <x v="0"/>
    <x v="0"/>
    <x v="5"/>
    <x v="25"/>
  </r>
  <r>
    <n v="5"/>
    <x v="0"/>
    <x v="37"/>
    <x v="0"/>
    <n v="1"/>
    <n v="24455467.84"/>
    <n v="609410.02"/>
    <n v="-23741.47"/>
    <n v="0"/>
    <n v="0"/>
    <n v="0"/>
    <n v="25041136.390000001"/>
    <s v="Wyoming"/>
    <d v="2021-07-01T00:00:00"/>
    <x v="5"/>
    <d v="2021-07-01T00:00:00"/>
    <x v="0"/>
    <x v="0"/>
    <x v="5"/>
    <x v="25"/>
  </r>
  <r>
    <n v="5"/>
    <x v="0"/>
    <x v="37"/>
    <x v="2"/>
    <n v="1"/>
    <n v="351324.11"/>
    <n v="18002.61"/>
    <n v="0"/>
    <n v="0"/>
    <n v="0"/>
    <n v="0"/>
    <n v="369326.72000000003"/>
    <s v="Wyoming"/>
    <d v="2021-07-01T00:00:00"/>
    <x v="5"/>
    <d v="2021-07-01T00:00:00"/>
    <x v="0"/>
    <x v="0"/>
    <x v="5"/>
    <x v="25"/>
  </r>
  <r>
    <n v="5"/>
    <x v="0"/>
    <x v="37"/>
    <x v="0"/>
    <n v="1"/>
    <n v="24285951.760000002"/>
    <n v="193596.19"/>
    <n v="-24080.11"/>
    <n v="0"/>
    <n v="0"/>
    <n v="0"/>
    <n v="24455467.84"/>
    <s v="Wyoming"/>
    <d v="2021-06-01T00:00:00"/>
    <x v="6"/>
    <d v="2021-06-01T00:00:00"/>
    <x v="0"/>
    <x v="0"/>
    <x v="5"/>
    <x v="25"/>
  </r>
  <r>
    <n v="5"/>
    <x v="0"/>
    <x v="37"/>
    <x v="2"/>
    <n v="1"/>
    <n v="320846.66000000003"/>
    <n v="30477.45"/>
    <n v="0"/>
    <n v="0"/>
    <n v="0"/>
    <n v="0"/>
    <n v="351324.11"/>
    <s v="Wyoming"/>
    <d v="2021-06-01T00:00:00"/>
    <x v="6"/>
    <d v="2021-06-01T00:00:00"/>
    <x v="0"/>
    <x v="0"/>
    <x v="5"/>
    <x v="25"/>
  </r>
  <r>
    <n v="5"/>
    <x v="0"/>
    <x v="37"/>
    <x v="0"/>
    <n v="1"/>
    <n v="24161075.050000001"/>
    <n v="147841.23000000001"/>
    <n v="-22964.52"/>
    <n v="0"/>
    <n v="0"/>
    <n v="0"/>
    <n v="24285951.760000002"/>
    <s v="Wyoming"/>
    <d v="2021-05-01T00:00:00"/>
    <x v="7"/>
    <d v="2021-05-01T00:00:00"/>
    <x v="0"/>
    <x v="0"/>
    <x v="5"/>
    <x v="25"/>
  </r>
  <r>
    <n v="5"/>
    <x v="0"/>
    <x v="37"/>
    <x v="2"/>
    <n v="1"/>
    <n v="328156.08"/>
    <n v="-7309.42"/>
    <n v="0"/>
    <n v="0"/>
    <n v="0"/>
    <n v="0"/>
    <n v="320846.66000000003"/>
    <s v="Wyoming"/>
    <d v="2021-05-01T00:00:00"/>
    <x v="7"/>
    <d v="2021-05-01T00:00:00"/>
    <x v="0"/>
    <x v="0"/>
    <x v="5"/>
    <x v="25"/>
  </r>
  <r>
    <n v="5"/>
    <x v="0"/>
    <x v="37"/>
    <x v="0"/>
    <n v="1"/>
    <n v="24165293.98"/>
    <n v="0"/>
    <n v="-4218.93"/>
    <n v="0"/>
    <n v="0"/>
    <n v="0"/>
    <n v="24161075.050000001"/>
    <s v="Wyoming"/>
    <d v="2021-04-01T00:00:00"/>
    <x v="8"/>
    <d v="2021-04-01T00:00:00"/>
    <x v="0"/>
    <x v="0"/>
    <x v="5"/>
    <x v="25"/>
  </r>
  <r>
    <n v="5"/>
    <x v="0"/>
    <x v="37"/>
    <x v="2"/>
    <n v="1"/>
    <n v="317729.01"/>
    <n v="10427.07"/>
    <n v="0"/>
    <n v="0"/>
    <n v="0"/>
    <n v="0"/>
    <n v="328156.08"/>
    <s v="Wyoming"/>
    <d v="2021-04-01T00:00:00"/>
    <x v="8"/>
    <d v="2021-04-01T00:00:00"/>
    <x v="0"/>
    <x v="0"/>
    <x v="5"/>
    <x v="25"/>
  </r>
  <r>
    <n v="5"/>
    <x v="0"/>
    <x v="37"/>
    <x v="0"/>
    <n v="1"/>
    <n v="24138575.399999999"/>
    <n v="43016.98"/>
    <n v="-16298.4"/>
    <n v="0"/>
    <n v="0"/>
    <n v="0"/>
    <n v="24165293.98"/>
    <s v="Wyoming"/>
    <d v="2021-03-01T00:00:00"/>
    <x v="9"/>
    <d v="2021-03-01T00:00:00"/>
    <x v="0"/>
    <x v="0"/>
    <x v="5"/>
    <x v="25"/>
  </r>
  <r>
    <n v="5"/>
    <x v="0"/>
    <x v="37"/>
    <x v="2"/>
    <n v="1"/>
    <n v="367104.59"/>
    <n v="-49375.58"/>
    <n v="0"/>
    <n v="0"/>
    <n v="0"/>
    <n v="0"/>
    <n v="317729.01"/>
    <s v="Wyoming"/>
    <d v="2021-03-01T00:00:00"/>
    <x v="9"/>
    <d v="2021-03-01T00:00:00"/>
    <x v="0"/>
    <x v="0"/>
    <x v="5"/>
    <x v="25"/>
  </r>
  <r>
    <n v="5"/>
    <x v="0"/>
    <x v="37"/>
    <x v="0"/>
    <n v="1"/>
    <n v="24140715.219999999"/>
    <n v="111.42"/>
    <n v="-2251.2400000000002"/>
    <n v="0"/>
    <n v="0"/>
    <n v="0"/>
    <n v="24138575.399999999"/>
    <s v="Wyoming"/>
    <d v="2021-02-01T00:00:00"/>
    <x v="10"/>
    <d v="2021-02-01T00:00:00"/>
    <x v="0"/>
    <x v="0"/>
    <x v="5"/>
    <x v="25"/>
  </r>
  <r>
    <n v="5"/>
    <x v="0"/>
    <x v="37"/>
    <x v="2"/>
    <n v="1"/>
    <n v="270029.27"/>
    <n v="97075.32"/>
    <n v="0"/>
    <n v="0"/>
    <n v="0"/>
    <n v="0"/>
    <n v="367104.59"/>
    <s v="Wyoming"/>
    <d v="2021-02-01T00:00:00"/>
    <x v="10"/>
    <d v="2021-02-01T00:00:00"/>
    <x v="0"/>
    <x v="0"/>
    <x v="5"/>
    <x v="25"/>
  </r>
  <r>
    <n v="5"/>
    <x v="0"/>
    <x v="37"/>
    <x v="0"/>
    <n v="1"/>
    <n v="24131177.84"/>
    <n v="17117.849999999999"/>
    <n v="-7580.47"/>
    <n v="0"/>
    <n v="0"/>
    <n v="0"/>
    <n v="24140715.219999999"/>
    <s v="Wyoming"/>
    <d v="2021-01-01T00:00:00"/>
    <x v="11"/>
    <d v="2021-01-01T00:00:00"/>
    <x v="0"/>
    <x v="0"/>
    <x v="5"/>
    <x v="25"/>
  </r>
  <r>
    <n v="5"/>
    <x v="0"/>
    <x v="37"/>
    <x v="2"/>
    <n v="1"/>
    <n v="342801.65"/>
    <n v="-72772.38"/>
    <n v="0"/>
    <n v="0"/>
    <n v="0"/>
    <n v="0"/>
    <n v="270029.27"/>
    <s v="Wyoming"/>
    <d v="2021-01-01T00:00:00"/>
    <x v="11"/>
    <d v="2021-01-01T00:00:00"/>
    <x v="0"/>
    <x v="0"/>
    <x v="5"/>
    <x v="25"/>
  </r>
  <r>
    <n v="5"/>
    <x v="2"/>
    <x v="3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5"/>
  </r>
  <r>
    <n v="5"/>
    <x v="2"/>
    <x v="3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5"/>
  </r>
  <r>
    <n v="5"/>
    <x v="2"/>
    <x v="3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5"/>
  </r>
  <r>
    <n v="5"/>
    <x v="0"/>
    <x v="40"/>
    <x v="0"/>
    <n v="1"/>
    <n v="10557569.279999999"/>
    <n v="258505.36000000002"/>
    <n v="-57652.5"/>
    <n v="0"/>
    <n v="0"/>
    <n v="0"/>
    <n v="10758422.140000001"/>
    <s v="Wyoming"/>
    <d v="2020-12-01T00:00:00"/>
    <x v="0"/>
    <d v="2020-12-01T00:00:00"/>
    <x v="0"/>
    <x v="0"/>
    <x v="5"/>
    <x v="26"/>
  </r>
  <r>
    <n v="5"/>
    <x v="0"/>
    <x v="40"/>
    <x v="2"/>
    <n v="1"/>
    <n v="685626.43"/>
    <n v="612414.55000000005"/>
    <n v="0"/>
    <n v="0"/>
    <n v="0"/>
    <n v="0"/>
    <n v="1298040.98"/>
    <s v="Wyoming"/>
    <d v="2020-12-01T00:00:00"/>
    <x v="0"/>
    <d v="2020-12-01T00:00:00"/>
    <x v="0"/>
    <x v="0"/>
    <x v="5"/>
    <x v="26"/>
  </r>
  <r>
    <n v="5"/>
    <x v="0"/>
    <x v="40"/>
    <x v="0"/>
    <n v="1"/>
    <n v="12076164.029999999"/>
    <n v="302825.8"/>
    <n v="-460820.81"/>
    <n v="0"/>
    <n v="0"/>
    <n v="0"/>
    <n v="11918169.02"/>
    <s v="Wyoming"/>
    <d v="2021-11-01T00:00:00"/>
    <x v="1"/>
    <d v="2021-11-01T00:00:00"/>
    <x v="0"/>
    <x v="0"/>
    <x v="5"/>
    <x v="26"/>
  </r>
  <r>
    <n v="5"/>
    <x v="0"/>
    <x v="40"/>
    <x v="2"/>
    <n v="1"/>
    <n v="834542.06"/>
    <n v="-58378.83"/>
    <n v="0"/>
    <n v="0"/>
    <n v="0"/>
    <n v="0"/>
    <n v="776163.23"/>
    <s v="Wyoming"/>
    <d v="2021-11-01T00:00:00"/>
    <x v="1"/>
    <d v="2021-11-01T00:00:00"/>
    <x v="0"/>
    <x v="0"/>
    <x v="5"/>
    <x v="26"/>
  </r>
  <r>
    <n v="5"/>
    <x v="0"/>
    <x v="40"/>
    <x v="0"/>
    <n v="1"/>
    <n v="11754793.720000001"/>
    <n v="407477.42"/>
    <n v="-86107.11"/>
    <n v="0"/>
    <n v="0"/>
    <n v="0"/>
    <n v="12076164.029999999"/>
    <s v="Wyoming"/>
    <d v="2021-10-01T00:00:00"/>
    <x v="2"/>
    <d v="2021-10-01T00:00:00"/>
    <x v="0"/>
    <x v="0"/>
    <x v="5"/>
    <x v="26"/>
  </r>
  <r>
    <n v="5"/>
    <x v="0"/>
    <x v="40"/>
    <x v="2"/>
    <n v="1"/>
    <n v="1172391.6299999999"/>
    <n v="-337849.57"/>
    <n v="0"/>
    <n v="0"/>
    <n v="0"/>
    <n v="0"/>
    <n v="834542.06"/>
    <s v="Wyoming"/>
    <d v="2021-10-01T00:00:00"/>
    <x v="2"/>
    <d v="2021-10-01T00:00:00"/>
    <x v="0"/>
    <x v="0"/>
    <x v="5"/>
    <x v="26"/>
  </r>
  <r>
    <n v="5"/>
    <x v="0"/>
    <x v="40"/>
    <x v="0"/>
    <n v="1"/>
    <n v="11193546.609999999"/>
    <n v="626435.80000000005"/>
    <n v="-65188.69"/>
    <n v="0"/>
    <n v="0"/>
    <n v="0"/>
    <n v="11754793.720000001"/>
    <s v="Wyoming"/>
    <d v="2021-09-01T00:00:00"/>
    <x v="3"/>
    <d v="2021-09-01T00:00:00"/>
    <x v="0"/>
    <x v="0"/>
    <x v="5"/>
    <x v="26"/>
  </r>
  <r>
    <n v="5"/>
    <x v="0"/>
    <x v="40"/>
    <x v="2"/>
    <n v="1"/>
    <n v="1109616.07"/>
    <n v="62775.56"/>
    <n v="0"/>
    <n v="0"/>
    <n v="0"/>
    <n v="0"/>
    <n v="1172391.6299999999"/>
    <s v="Wyoming"/>
    <d v="2021-09-01T00:00:00"/>
    <x v="3"/>
    <d v="2021-09-01T00:00:00"/>
    <x v="0"/>
    <x v="0"/>
    <x v="5"/>
    <x v="26"/>
  </r>
  <r>
    <n v="5"/>
    <x v="0"/>
    <x v="40"/>
    <x v="0"/>
    <n v="1"/>
    <n v="11079441.140000001"/>
    <n v="133890.70000000001"/>
    <n v="-19785.23"/>
    <n v="0"/>
    <n v="0"/>
    <n v="0"/>
    <n v="11193546.609999999"/>
    <s v="Wyoming"/>
    <d v="2021-08-01T00:00:00"/>
    <x v="4"/>
    <d v="2021-08-01T00:00:00"/>
    <x v="0"/>
    <x v="0"/>
    <x v="5"/>
    <x v="26"/>
  </r>
  <r>
    <n v="5"/>
    <x v="0"/>
    <x v="40"/>
    <x v="2"/>
    <n v="1"/>
    <n v="986097.72"/>
    <n v="123518.35"/>
    <n v="0"/>
    <n v="0"/>
    <n v="0"/>
    <n v="0"/>
    <n v="1109616.07"/>
    <s v="Wyoming"/>
    <d v="2021-08-01T00:00:00"/>
    <x v="4"/>
    <d v="2021-08-01T00:00:00"/>
    <x v="0"/>
    <x v="0"/>
    <x v="5"/>
    <x v="26"/>
  </r>
  <r>
    <n v="5"/>
    <x v="0"/>
    <x v="40"/>
    <x v="0"/>
    <n v="1"/>
    <n v="10984013.35"/>
    <n v="101072.93000000001"/>
    <n v="-5645.14"/>
    <n v="0"/>
    <n v="0"/>
    <n v="0"/>
    <n v="11079441.140000001"/>
    <s v="Wyoming"/>
    <d v="2021-07-01T00:00:00"/>
    <x v="5"/>
    <d v="2021-07-01T00:00:00"/>
    <x v="0"/>
    <x v="0"/>
    <x v="5"/>
    <x v="26"/>
  </r>
  <r>
    <n v="5"/>
    <x v="0"/>
    <x v="40"/>
    <x v="2"/>
    <n v="1"/>
    <n v="1139232.1499999999"/>
    <n v="-153134.43"/>
    <n v="0"/>
    <n v="0"/>
    <n v="0"/>
    <n v="0"/>
    <n v="986097.72"/>
    <s v="Wyoming"/>
    <d v="2021-07-01T00:00:00"/>
    <x v="5"/>
    <d v="2021-07-01T00:00:00"/>
    <x v="0"/>
    <x v="0"/>
    <x v="5"/>
    <x v="26"/>
  </r>
  <r>
    <n v="5"/>
    <x v="0"/>
    <x v="40"/>
    <x v="0"/>
    <n v="1"/>
    <n v="10788059.18"/>
    <n v="229057.11000000002"/>
    <n v="-33102.94"/>
    <n v="0"/>
    <n v="0"/>
    <n v="0"/>
    <n v="10984013.35"/>
    <s v="Wyoming"/>
    <d v="2021-06-01T00:00:00"/>
    <x v="6"/>
    <d v="2021-06-01T00:00:00"/>
    <x v="0"/>
    <x v="0"/>
    <x v="5"/>
    <x v="26"/>
  </r>
  <r>
    <n v="5"/>
    <x v="0"/>
    <x v="40"/>
    <x v="2"/>
    <n v="1"/>
    <n v="1306113.1099999999"/>
    <n v="-166880.95999999999"/>
    <n v="0"/>
    <n v="0"/>
    <n v="0"/>
    <n v="0"/>
    <n v="1139232.1499999999"/>
    <s v="Wyoming"/>
    <d v="2021-06-01T00:00:00"/>
    <x v="6"/>
    <d v="2021-06-01T00:00:00"/>
    <x v="0"/>
    <x v="0"/>
    <x v="5"/>
    <x v="26"/>
  </r>
  <r>
    <n v="5"/>
    <x v="0"/>
    <x v="40"/>
    <x v="0"/>
    <n v="1"/>
    <n v="10774218.880000001"/>
    <n v="67298.740000000005"/>
    <n v="-53458.44"/>
    <n v="0"/>
    <n v="0"/>
    <n v="0"/>
    <n v="10788059.18"/>
    <s v="Wyoming"/>
    <d v="2021-05-01T00:00:00"/>
    <x v="7"/>
    <d v="2021-05-01T00:00:00"/>
    <x v="0"/>
    <x v="0"/>
    <x v="5"/>
    <x v="26"/>
  </r>
  <r>
    <n v="5"/>
    <x v="0"/>
    <x v="40"/>
    <x v="2"/>
    <n v="1"/>
    <n v="1255461.72"/>
    <n v="50651.39"/>
    <n v="0"/>
    <n v="0"/>
    <n v="0"/>
    <n v="0"/>
    <n v="1306113.1099999999"/>
    <s v="Wyoming"/>
    <d v="2021-05-01T00:00:00"/>
    <x v="7"/>
    <d v="2021-05-01T00:00:00"/>
    <x v="0"/>
    <x v="0"/>
    <x v="5"/>
    <x v="26"/>
  </r>
  <r>
    <n v="5"/>
    <x v="0"/>
    <x v="40"/>
    <x v="0"/>
    <n v="1"/>
    <n v="10740084.6"/>
    <n v="64608.9"/>
    <n v="-30474.62"/>
    <n v="0"/>
    <n v="0"/>
    <n v="0"/>
    <n v="10774218.880000001"/>
    <s v="Wyoming"/>
    <d v="2021-04-01T00:00:00"/>
    <x v="8"/>
    <d v="2021-04-01T00:00:00"/>
    <x v="0"/>
    <x v="0"/>
    <x v="5"/>
    <x v="26"/>
  </r>
  <r>
    <n v="5"/>
    <x v="0"/>
    <x v="40"/>
    <x v="2"/>
    <n v="1"/>
    <n v="1398123.2"/>
    <n v="-142661.48000000001"/>
    <n v="0"/>
    <n v="0"/>
    <n v="0"/>
    <n v="0"/>
    <n v="1255461.72"/>
    <s v="Wyoming"/>
    <d v="2021-04-01T00:00:00"/>
    <x v="8"/>
    <d v="2021-04-01T00:00:00"/>
    <x v="0"/>
    <x v="0"/>
    <x v="5"/>
    <x v="26"/>
  </r>
  <r>
    <n v="5"/>
    <x v="0"/>
    <x v="40"/>
    <x v="0"/>
    <n v="1"/>
    <n v="10759360.58"/>
    <n v="47359.64"/>
    <n v="-66635.62"/>
    <n v="0"/>
    <n v="0"/>
    <n v="0"/>
    <n v="10740084.6"/>
    <s v="Wyoming"/>
    <d v="2021-03-01T00:00:00"/>
    <x v="9"/>
    <d v="2021-03-01T00:00:00"/>
    <x v="0"/>
    <x v="0"/>
    <x v="5"/>
    <x v="26"/>
  </r>
  <r>
    <n v="5"/>
    <x v="0"/>
    <x v="40"/>
    <x v="2"/>
    <n v="1"/>
    <n v="1215577.82"/>
    <n v="182545.38"/>
    <n v="0"/>
    <n v="0"/>
    <n v="0"/>
    <n v="0"/>
    <n v="1398123.2"/>
    <s v="Wyoming"/>
    <d v="2021-03-01T00:00:00"/>
    <x v="9"/>
    <d v="2021-03-01T00:00:00"/>
    <x v="0"/>
    <x v="0"/>
    <x v="5"/>
    <x v="26"/>
  </r>
  <r>
    <n v="5"/>
    <x v="0"/>
    <x v="40"/>
    <x v="0"/>
    <n v="1"/>
    <n v="10803944.689999999"/>
    <n v="20169.68"/>
    <n v="-64753.79"/>
    <n v="0"/>
    <n v="0"/>
    <n v="0"/>
    <n v="10759360.58"/>
    <s v="Wyoming"/>
    <d v="2021-02-01T00:00:00"/>
    <x v="10"/>
    <d v="2021-02-01T00:00:00"/>
    <x v="0"/>
    <x v="0"/>
    <x v="5"/>
    <x v="26"/>
  </r>
  <r>
    <n v="5"/>
    <x v="0"/>
    <x v="40"/>
    <x v="2"/>
    <n v="1"/>
    <n v="1258942.93"/>
    <n v="-43365.11"/>
    <n v="0"/>
    <n v="0"/>
    <n v="0"/>
    <n v="0"/>
    <n v="1215577.82"/>
    <s v="Wyoming"/>
    <d v="2021-02-01T00:00:00"/>
    <x v="10"/>
    <d v="2021-02-01T00:00:00"/>
    <x v="0"/>
    <x v="0"/>
    <x v="5"/>
    <x v="26"/>
  </r>
  <r>
    <n v="5"/>
    <x v="0"/>
    <x v="40"/>
    <x v="0"/>
    <n v="1"/>
    <n v="10758422.140000001"/>
    <n v="48520.25"/>
    <n v="-2997.7000000000003"/>
    <n v="0"/>
    <n v="0"/>
    <n v="0"/>
    <n v="10803944.689999999"/>
    <s v="Wyoming"/>
    <d v="2021-01-01T00:00:00"/>
    <x v="11"/>
    <d v="2021-01-01T00:00:00"/>
    <x v="0"/>
    <x v="0"/>
    <x v="5"/>
    <x v="26"/>
  </r>
  <r>
    <n v="5"/>
    <x v="0"/>
    <x v="40"/>
    <x v="2"/>
    <n v="1"/>
    <n v="1298040.98"/>
    <n v="-39098.050000000003"/>
    <n v="0"/>
    <n v="0"/>
    <n v="0"/>
    <n v="0"/>
    <n v="1258942.93"/>
    <s v="Wyoming"/>
    <d v="2021-01-01T00:00:00"/>
    <x v="11"/>
    <d v="2021-01-01T00:00:00"/>
    <x v="0"/>
    <x v="0"/>
    <x v="5"/>
    <x v="26"/>
  </r>
  <r>
    <n v="5"/>
    <x v="2"/>
    <x v="4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6"/>
  </r>
  <r>
    <n v="5"/>
    <x v="2"/>
    <x v="4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6"/>
  </r>
  <r>
    <n v="5"/>
    <x v="0"/>
    <x v="42"/>
    <x v="0"/>
    <n v="1"/>
    <n v="46031685.18"/>
    <n v="688165.84"/>
    <n v="-170294.83000000002"/>
    <n v="0"/>
    <n v="0"/>
    <n v="-25859.21"/>
    <n v="46523696.979999997"/>
    <s v="Wyoming"/>
    <d v="2020-12-01T00:00:00"/>
    <x v="0"/>
    <d v="2020-12-01T00:00:00"/>
    <x v="0"/>
    <x v="0"/>
    <x v="5"/>
    <x v="27"/>
  </r>
  <r>
    <n v="5"/>
    <x v="0"/>
    <x v="42"/>
    <x v="2"/>
    <n v="1"/>
    <n v="5035876.83"/>
    <n v="-1537196.47"/>
    <n v="0"/>
    <n v="0"/>
    <n v="0"/>
    <n v="0"/>
    <n v="3498680.36"/>
    <s v="Wyoming"/>
    <d v="2020-12-01T00:00:00"/>
    <x v="0"/>
    <d v="2020-12-01T00:00:00"/>
    <x v="0"/>
    <x v="0"/>
    <x v="5"/>
    <x v="27"/>
  </r>
  <r>
    <n v="5"/>
    <x v="0"/>
    <x v="42"/>
    <x v="0"/>
    <n v="1"/>
    <n v="50645039.5"/>
    <n v="549856.51"/>
    <n v="63372.060000000005"/>
    <n v="0"/>
    <n v="0"/>
    <n v="0"/>
    <n v="51258268.07"/>
    <s v="Wyoming"/>
    <d v="2021-11-01T00:00:00"/>
    <x v="1"/>
    <d v="2021-11-01T00:00:00"/>
    <x v="0"/>
    <x v="0"/>
    <x v="5"/>
    <x v="27"/>
  </r>
  <r>
    <n v="5"/>
    <x v="0"/>
    <x v="42"/>
    <x v="2"/>
    <n v="1"/>
    <n v="2245978.83"/>
    <n v="-39550.1"/>
    <n v="0"/>
    <n v="0"/>
    <n v="0"/>
    <n v="0"/>
    <n v="2206428.73"/>
    <s v="Wyoming"/>
    <d v="2021-11-01T00:00:00"/>
    <x v="1"/>
    <d v="2021-11-01T00:00:00"/>
    <x v="0"/>
    <x v="0"/>
    <x v="5"/>
    <x v="27"/>
  </r>
  <r>
    <n v="5"/>
    <x v="0"/>
    <x v="42"/>
    <x v="0"/>
    <n v="1"/>
    <n v="50366520.939999998"/>
    <n v="358829.91000000003"/>
    <n v="-80311.350000000006"/>
    <n v="0"/>
    <n v="0"/>
    <n v="0"/>
    <n v="50645039.5"/>
    <s v="Wyoming"/>
    <d v="2021-10-01T00:00:00"/>
    <x v="2"/>
    <d v="2021-10-01T00:00:00"/>
    <x v="0"/>
    <x v="0"/>
    <x v="5"/>
    <x v="27"/>
  </r>
  <r>
    <n v="5"/>
    <x v="0"/>
    <x v="42"/>
    <x v="2"/>
    <n v="1"/>
    <n v="2736041.26"/>
    <n v="-490062.43"/>
    <n v="0"/>
    <n v="0"/>
    <n v="0"/>
    <n v="0"/>
    <n v="2245978.83"/>
    <s v="Wyoming"/>
    <d v="2021-10-01T00:00:00"/>
    <x v="2"/>
    <d v="2021-10-01T00:00:00"/>
    <x v="0"/>
    <x v="0"/>
    <x v="5"/>
    <x v="27"/>
  </r>
  <r>
    <n v="5"/>
    <x v="0"/>
    <x v="42"/>
    <x v="0"/>
    <n v="1"/>
    <n v="47954169.609999999"/>
    <n v="2226428.96"/>
    <n v="185922.37"/>
    <n v="0"/>
    <n v="0"/>
    <n v="0"/>
    <n v="50366520.939999998"/>
    <s v="Wyoming"/>
    <d v="2021-09-01T00:00:00"/>
    <x v="3"/>
    <d v="2021-09-01T00:00:00"/>
    <x v="0"/>
    <x v="0"/>
    <x v="5"/>
    <x v="27"/>
  </r>
  <r>
    <n v="5"/>
    <x v="0"/>
    <x v="42"/>
    <x v="2"/>
    <n v="1"/>
    <n v="3649484.95"/>
    <n v="-913443.69000000006"/>
    <n v="0"/>
    <n v="0"/>
    <n v="0"/>
    <n v="0"/>
    <n v="2736041.26"/>
    <s v="Wyoming"/>
    <d v="2021-09-01T00:00:00"/>
    <x v="3"/>
    <d v="2021-09-01T00:00:00"/>
    <x v="0"/>
    <x v="0"/>
    <x v="5"/>
    <x v="27"/>
  </r>
  <r>
    <n v="5"/>
    <x v="0"/>
    <x v="42"/>
    <x v="0"/>
    <n v="1"/>
    <n v="47760618.049999997"/>
    <n v="237954.2"/>
    <n v="-44402.64"/>
    <n v="0"/>
    <n v="0"/>
    <n v="0"/>
    <n v="47954169.609999999"/>
    <s v="Wyoming"/>
    <d v="2021-08-01T00:00:00"/>
    <x v="4"/>
    <d v="2021-08-01T00:00:00"/>
    <x v="0"/>
    <x v="0"/>
    <x v="5"/>
    <x v="27"/>
  </r>
  <r>
    <n v="5"/>
    <x v="0"/>
    <x v="42"/>
    <x v="2"/>
    <n v="1"/>
    <n v="3583902.37"/>
    <n v="65582.58"/>
    <n v="0"/>
    <n v="0"/>
    <n v="0"/>
    <n v="0"/>
    <n v="3649484.95"/>
    <s v="Wyoming"/>
    <d v="2021-08-01T00:00:00"/>
    <x v="4"/>
    <d v="2021-08-01T00:00:00"/>
    <x v="0"/>
    <x v="0"/>
    <x v="5"/>
    <x v="27"/>
  </r>
  <r>
    <n v="5"/>
    <x v="0"/>
    <x v="42"/>
    <x v="0"/>
    <n v="1"/>
    <n v="47030228.07"/>
    <n v="750752.51"/>
    <n v="-20362.53"/>
    <n v="0"/>
    <n v="0"/>
    <n v="0"/>
    <n v="47760618.049999997"/>
    <s v="Wyoming"/>
    <d v="2021-07-01T00:00:00"/>
    <x v="5"/>
    <d v="2021-07-01T00:00:00"/>
    <x v="0"/>
    <x v="0"/>
    <x v="5"/>
    <x v="27"/>
  </r>
  <r>
    <n v="5"/>
    <x v="0"/>
    <x v="42"/>
    <x v="2"/>
    <n v="1"/>
    <n v="3493893.22"/>
    <n v="90009.150000000009"/>
    <n v="0"/>
    <n v="0"/>
    <n v="0"/>
    <n v="0"/>
    <n v="3583902.37"/>
    <s v="Wyoming"/>
    <d v="2021-07-01T00:00:00"/>
    <x v="5"/>
    <d v="2021-07-01T00:00:00"/>
    <x v="0"/>
    <x v="0"/>
    <x v="5"/>
    <x v="27"/>
  </r>
  <r>
    <n v="5"/>
    <x v="0"/>
    <x v="42"/>
    <x v="0"/>
    <n v="1"/>
    <n v="46760727.82"/>
    <n v="260328.83000000002"/>
    <n v="9171.42"/>
    <n v="0"/>
    <n v="0"/>
    <n v="0"/>
    <n v="47030228.07"/>
    <s v="Wyoming"/>
    <d v="2021-06-01T00:00:00"/>
    <x v="6"/>
    <d v="2021-06-01T00:00:00"/>
    <x v="0"/>
    <x v="0"/>
    <x v="5"/>
    <x v="27"/>
  </r>
  <r>
    <n v="5"/>
    <x v="0"/>
    <x v="42"/>
    <x v="2"/>
    <n v="1"/>
    <n v="3658331.11"/>
    <n v="-164437.89000000001"/>
    <n v="0"/>
    <n v="0"/>
    <n v="0"/>
    <n v="0"/>
    <n v="3493893.22"/>
    <s v="Wyoming"/>
    <d v="2021-06-01T00:00:00"/>
    <x v="6"/>
    <d v="2021-06-01T00:00:00"/>
    <x v="0"/>
    <x v="0"/>
    <x v="5"/>
    <x v="27"/>
  </r>
  <r>
    <n v="5"/>
    <x v="0"/>
    <x v="42"/>
    <x v="0"/>
    <n v="1"/>
    <n v="46455373.509999998"/>
    <n v="317478.11"/>
    <n v="-12123.800000000001"/>
    <n v="0"/>
    <n v="0"/>
    <n v="0"/>
    <n v="46760727.82"/>
    <s v="Wyoming"/>
    <d v="2021-05-01T00:00:00"/>
    <x v="7"/>
    <d v="2021-05-01T00:00:00"/>
    <x v="0"/>
    <x v="0"/>
    <x v="5"/>
    <x v="27"/>
  </r>
  <r>
    <n v="5"/>
    <x v="0"/>
    <x v="42"/>
    <x v="2"/>
    <n v="1"/>
    <n v="3853120.91"/>
    <n v="-194789.80000000002"/>
    <n v="0"/>
    <n v="0"/>
    <n v="0"/>
    <n v="0"/>
    <n v="3658331.11"/>
    <s v="Wyoming"/>
    <d v="2021-05-01T00:00:00"/>
    <x v="7"/>
    <d v="2021-05-01T00:00:00"/>
    <x v="0"/>
    <x v="0"/>
    <x v="5"/>
    <x v="27"/>
  </r>
  <r>
    <n v="5"/>
    <x v="0"/>
    <x v="42"/>
    <x v="0"/>
    <n v="1"/>
    <n v="46563673.240000002"/>
    <n v="63183.21"/>
    <n v="-171482.94"/>
    <n v="0"/>
    <n v="0"/>
    <n v="0"/>
    <n v="46455373.509999998"/>
    <s v="Wyoming"/>
    <d v="2021-04-01T00:00:00"/>
    <x v="8"/>
    <d v="2021-04-01T00:00:00"/>
    <x v="0"/>
    <x v="0"/>
    <x v="5"/>
    <x v="27"/>
  </r>
  <r>
    <n v="5"/>
    <x v="0"/>
    <x v="42"/>
    <x v="2"/>
    <n v="1"/>
    <n v="3774321.9699999997"/>
    <n v="78798.94"/>
    <n v="0"/>
    <n v="0"/>
    <n v="0"/>
    <n v="0"/>
    <n v="3853120.91"/>
    <s v="Wyoming"/>
    <d v="2021-04-01T00:00:00"/>
    <x v="8"/>
    <d v="2021-04-01T00:00:00"/>
    <x v="0"/>
    <x v="0"/>
    <x v="5"/>
    <x v="27"/>
  </r>
  <r>
    <n v="5"/>
    <x v="0"/>
    <x v="42"/>
    <x v="0"/>
    <n v="1"/>
    <n v="46612944.490000002"/>
    <n v="101211.2"/>
    <n v="-150482.45000000001"/>
    <n v="0"/>
    <n v="0"/>
    <n v="0"/>
    <n v="46563673.240000002"/>
    <s v="Wyoming"/>
    <d v="2021-03-01T00:00:00"/>
    <x v="9"/>
    <d v="2021-03-01T00:00:00"/>
    <x v="0"/>
    <x v="0"/>
    <x v="5"/>
    <x v="27"/>
  </r>
  <r>
    <n v="5"/>
    <x v="0"/>
    <x v="42"/>
    <x v="2"/>
    <n v="1"/>
    <n v="3762980.04"/>
    <n v="11341.93"/>
    <n v="0"/>
    <n v="0"/>
    <n v="0"/>
    <n v="0"/>
    <n v="3774321.9699999997"/>
    <s v="Wyoming"/>
    <d v="2021-03-01T00:00:00"/>
    <x v="9"/>
    <d v="2021-03-01T00:00:00"/>
    <x v="0"/>
    <x v="0"/>
    <x v="5"/>
    <x v="27"/>
  </r>
  <r>
    <n v="5"/>
    <x v="0"/>
    <x v="42"/>
    <x v="0"/>
    <n v="1"/>
    <n v="46658044.490000002"/>
    <n v="24782.95"/>
    <n v="-69882.95"/>
    <n v="0"/>
    <n v="0"/>
    <n v="0"/>
    <n v="46612944.490000002"/>
    <s v="Wyoming"/>
    <d v="2021-02-01T00:00:00"/>
    <x v="10"/>
    <d v="2021-02-01T00:00:00"/>
    <x v="0"/>
    <x v="0"/>
    <x v="5"/>
    <x v="27"/>
  </r>
  <r>
    <n v="5"/>
    <x v="0"/>
    <x v="42"/>
    <x v="2"/>
    <n v="1"/>
    <n v="3597103.08"/>
    <n v="165876.96"/>
    <n v="0"/>
    <n v="0"/>
    <n v="0"/>
    <n v="0"/>
    <n v="3762980.04"/>
    <s v="Wyoming"/>
    <d v="2021-02-01T00:00:00"/>
    <x v="10"/>
    <d v="2021-02-01T00:00:00"/>
    <x v="0"/>
    <x v="0"/>
    <x v="5"/>
    <x v="27"/>
  </r>
  <r>
    <n v="5"/>
    <x v="0"/>
    <x v="42"/>
    <x v="0"/>
    <n v="1"/>
    <n v="46523696.979999997"/>
    <n v="143821.14000000001"/>
    <n v="-9473.630000000001"/>
    <n v="0"/>
    <n v="0"/>
    <n v="0"/>
    <n v="46658044.490000002"/>
    <s v="Wyoming"/>
    <d v="2021-01-01T00:00:00"/>
    <x v="11"/>
    <d v="2021-01-01T00:00:00"/>
    <x v="0"/>
    <x v="0"/>
    <x v="5"/>
    <x v="27"/>
  </r>
  <r>
    <n v="5"/>
    <x v="0"/>
    <x v="42"/>
    <x v="2"/>
    <n v="1"/>
    <n v="3498680.36"/>
    <n v="98422.720000000001"/>
    <n v="0"/>
    <n v="0"/>
    <n v="0"/>
    <n v="0"/>
    <n v="3597103.08"/>
    <s v="Wyoming"/>
    <d v="2021-01-01T00:00:00"/>
    <x v="11"/>
    <d v="2021-01-01T00:00:00"/>
    <x v="0"/>
    <x v="0"/>
    <x v="5"/>
    <x v="27"/>
  </r>
  <r>
    <n v="5"/>
    <x v="2"/>
    <x v="4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7"/>
  </r>
  <r>
    <n v="5"/>
    <x v="2"/>
    <x v="4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7"/>
  </r>
  <r>
    <n v="5"/>
    <x v="0"/>
    <x v="47"/>
    <x v="0"/>
    <n v="1"/>
    <n v="3685114"/>
    <n v="73686.880000000005"/>
    <n v="-10508.85"/>
    <n v="0"/>
    <n v="0"/>
    <n v="0"/>
    <n v="3748292.0300000003"/>
    <s v="Wyoming"/>
    <d v="2020-12-01T00:00:00"/>
    <x v="0"/>
    <d v="2020-12-01T00:00:00"/>
    <x v="0"/>
    <x v="0"/>
    <x v="5"/>
    <x v="28"/>
  </r>
  <r>
    <n v="5"/>
    <x v="0"/>
    <x v="48"/>
    <x v="0"/>
    <n v="1"/>
    <n v="7269495.46"/>
    <n v="204725.2"/>
    <n v="-80657.09"/>
    <n v="0"/>
    <n v="0"/>
    <n v="0"/>
    <n v="7393563.5700000003"/>
    <s v="Wyoming"/>
    <d v="2020-12-01T00:00:00"/>
    <x v="0"/>
    <d v="2020-12-01T00:00:00"/>
    <x v="0"/>
    <x v="0"/>
    <x v="5"/>
    <x v="28"/>
  </r>
  <r>
    <n v="5"/>
    <x v="0"/>
    <x v="49"/>
    <x v="0"/>
    <n v="1"/>
    <n v="17799921.559999999"/>
    <n v="1023794.93"/>
    <n v="-419748.02"/>
    <n v="0"/>
    <n v="0"/>
    <n v="0"/>
    <n v="18403968.469999999"/>
    <s v="Wyoming"/>
    <d v="2020-12-01T00:00:00"/>
    <x v="0"/>
    <d v="2020-12-01T00:00:00"/>
    <x v="0"/>
    <x v="0"/>
    <x v="5"/>
    <x v="28"/>
  </r>
  <r>
    <n v="5"/>
    <x v="0"/>
    <x v="47"/>
    <x v="2"/>
    <n v="1"/>
    <n v="603163.27"/>
    <n v="-64226.19"/>
    <n v="0"/>
    <n v="0"/>
    <n v="0"/>
    <n v="0"/>
    <n v="538937.07999999996"/>
    <s v="Wyoming"/>
    <d v="2020-12-01T00:00:00"/>
    <x v="0"/>
    <d v="2020-12-01T00:00:00"/>
    <x v="0"/>
    <x v="0"/>
    <x v="5"/>
    <x v="28"/>
  </r>
  <r>
    <n v="5"/>
    <x v="0"/>
    <x v="48"/>
    <x v="2"/>
    <n v="1"/>
    <n v="907583.41"/>
    <n v="-171692.75"/>
    <n v="0"/>
    <n v="0"/>
    <n v="0"/>
    <n v="0"/>
    <n v="735890.66"/>
    <s v="Wyoming"/>
    <d v="2020-12-01T00:00:00"/>
    <x v="0"/>
    <d v="2020-12-01T00:00:00"/>
    <x v="0"/>
    <x v="0"/>
    <x v="5"/>
    <x v="28"/>
  </r>
  <r>
    <n v="5"/>
    <x v="0"/>
    <x v="49"/>
    <x v="2"/>
    <n v="1"/>
    <n v="754288.21"/>
    <n v="-193538.57"/>
    <n v="0"/>
    <n v="0"/>
    <n v="0"/>
    <n v="0"/>
    <n v="560749.64"/>
    <s v="Wyoming"/>
    <d v="2020-12-01T00:00:00"/>
    <x v="0"/>
    <d v="2020-12-01T00:00:00"/>
    <x v="0"/>
    <x v="0"/>
    <x v="5"/>
    <x v="28"/>
  </r>
  <r>
    <n v="5"/>
    <x v="0"/>
    <x v="47"/>
    <x v="0"/>
    <n v="1"/>
    <n v="4088165.77"/>
    <n v="119724.79000000001"/>
    <n v="-15680.49"/>
    <n v="0"/>
    <n v="0"/>
    <n v="0"/>
    <n v="4192210.07"/>
    <s v="Wyoming"/>
    <d v="2021-11-01T00:00:00"/>
    <x v="1"/>
    <d v="2021-11-01T00:00:00"/>
    <x v="0"/>
    <x v="0"/>
    <x v="5"/>
    <x v="28"/>
  </r>
  <r>
    <n v="5"/>
    <x v="0"/>
    <x v="48"/>
    <x v="0"/>
    <n v="1"/>
    <n v="8476607.6400000006"/>
    <n v="158654.31"/>
    <n v="-25434.170000000002"/>
    <n v="0"/>
    <n v="0"/>
    <n v="0"/>
    <n v="8609827.7799999993"/>
    <s v="Wyoming"/>
    <d v="2021-11-01T00:00:00"/>
    <x v="1"/>
    <d v="2021-11-01T00:00:00"/>
    <x v="0"/>
    <x v="0"/>
    <x v="5"/>
    <x v="28"/>
  </r>
  <r>
    <n v="5"/>
    <x v="0"/>
    <x v="49"/>
    <x v="0"/>
    <n v="1"/>
    <n v="20011290.699999999"/>
    <n v="226874.67"/>
    <n v="-40242.78"/>
    <n v="0"/>
    <n v="0"/>
    <n v="0"/>
    <n v="20197922.59"/>
    <s v="Wyoming"/>
    <d v="2021-11-01T00:00:00"/>
    <x v="1"/>
    <d v="2021-11-01T00:00:00"/>
    <x v="0"/>
    <x v="0"/>
    <x v="5"/>
    <x v="28"/>
  </r>
  <r>
    <n v="5"/>
    <x v="0"/>
    <x v="47"/>
    <x v="2"/>
    <n v="1"/>
    <n v="238047.27000000002"/>
    <n v="-26877.360000000001"/>
    <n v="0"/>
    <n v="0"/>
    <n v="0"/>
    <n v="0"/>
    <n v="211169.91"/>
    <s v="Wyoming"/>
    <d v="2021-11-01T00:00:00"/>
    <x v="1"/>
    <d v="2021-11-01T00:00:00"/>
    <x v="0"/>
    <x v="0"/>
    <x v="5"/>
    <x v="28"/>
  </r>
  <r>
    <n v="5"/>
    <x v="0"/>
    <x v="48"/>
    <x v="2"/>
    <n v="1"/>
    <n v="430947.13"/>
    <n v="-3103.4300000000003"/>
    <n v="0"/>
    <n v="0"/>
    <n v="0"/>
    <n v="0"/>
    <n v="427843.7"/>
    <s v="Wyoming"/>
    <d v="2021-11-01T00:00:00"/>
    <x v="1"/>
    <d v="2021-11-01T00:00:00"/>
    <x v="0"/>
    <x v="0"/>
    <x v="5"/>
    <x v="28"/>
  </r>
  <r>
    <n v="5"/>
    <x v="0"/>
    <x v="49"/>
    <x v="2"/>
    <n v="1"/>
    <n v="635065.32000000007"/>
    <n v="-138851.39000000001"/>
    <n v="0"/>
    <n v="0"/>
    <n v="0"/>
    <n v="0"/>
    <n v="496213.93"/>
    <s v="Wyoming"/>
    <d v="2021-11-01T00:00:00"/>
    <x v="1"/>
    <d v="2021-11-01T00:00:00"/>
    <x v="0"/>
    <x v="0"/>
    <x v="5"/>
    <x v="28"/>
  </r>
  <r>
    <n v="5"/>
    <x v="0"/>
    <x v="47"/>
    <x v="0"/>
    <n v="1"/>
    <n v="4011800.47"/>
    <n v="173847.04000000001"/>
    <n v="-97481.74"/>
    <n v="0"/>
    <n v="0"/>
    <n v="0"/>
    <n v="4088165.77"/>
    <s v="Wyoming"/>
    <d v="2021-10-01T00:00:00"/>
    <x v="2"/>
    <d v="2021-10-01T00:00:00"/>
    <x v="0"/>
    <x v="0"/>
    <x v="5"/>
    <x v="28"/>
  </r>
  <r>
    <n v="5"/>
    <x v="0"/>
    <x v="48"/>
    <x v="0"/>
    <n v="1"/>
    <n v="8310559.2699999996"/>
    <n v="258676.34"/>
    <n v="-92627.97"/>
    <n v="0"/>
    <n v="0"/>
    <n v="0"/>
    <n v="8476607.6400000006"/>
    <s v="Wyoming"/>
    <d v="2021-10-01T00:00:00"/>
    <x v="2"/>
    <d v="2021-10-01T00:00:00"/>
    <x v="0"/>
    <x v="0"/>
    <x v="5"/>
    <x v="28"/>
  </r>
  <r>
    <n v="5"/>
    <x v="0"/>
    <x v="49"/>
    <x v="0"/>
    <n v="1"/>
    <n v="20078800.390000001"/>
    <n v="369351.01"/>
    <n v="-436860.7"/>
    <n v="0"/>
    <n v="0"/>
    <n v="0"/>
    <n v="20011290.699999999"/>
    <s v="Wyoming"/>
    <d v="2021-10-01T00:00:00"/>
    <x v="2"/>
    <d v="2021-10-01T00:00:00"/>
    <x v="0"/>
    <x v="0"/>
    <x v="5"/>
    <x v="28"/>
  </r>
  <r>
    <n v="5"/>
    <x v="0"/>
    <x v="47"/>
    <x v="2"/>
    <n v="1"/>
    <n v="239657.31"/>
    <n v="-1610.04"/>
    <n v="0"/>
    <n v="0"/>
    <n v="0"/>
    <n v="0"/>
    <n v="238047.27000000002"/>
    <s v="Wyoming"/>
    <d v="2021-10-01T00:00:00"/>
    <x v="2"/>
    <d v="2021-10-01T00:00:00"/>
    <x v="0"/>
    <x v="0"/>
    <x v="5"/>
    <x v="28"/>
  </r>
  <r>
    <n v="5"/>
    <x v="0"/>
    <x v="48"/>
    <x v="2"/>
    <n v="1"/>
    <n v="344055.11"/>
    <n v="86892.02"/>
    <n v="0"/>
    <n v="0"/>
    <n v="0"/>
    <n v="0"/>
    <n v="430947.13"/>
    <s v="Wyoming"/>
    <d v="2021-10-01T00:00:00"/>
    <x v="2"/>
    <d v="2021-10-01T00:00:00"/>
    <x v="0"/>
    <x v="0"/>
    <x v="5"/>
    <x v="28"/>
  </r>
  <r>
    <n v="5"/>
    <x v="0"/>
    <x v="49"/>
    <x v="2"/>
    <n v="1"/>
    <n v="426185.08"/>
    <n v="208880.24"/>
    <n v="0"/>
    <n v="0"/>
    <n v="0"/>
    <n v="0"/>
    <n v="635065.32000000007"/>
    <s v="Wyoming"/>
    <d v="2021-10-01T00:00:00"/>
    <x v="2"/>
    <d v="2021-10-01T00:00:00"/>
    <x v="0"/>
    <x v="0"/>
    <x v="5"/>
    <x v="28"/>
  </r>
  <r>
    <n v="5"/>
    <x v="0"/>
    <x v="47"/>
    <x v="0"/>
    <n v="1"/>
    <n v="3884572.7800000003"/>
    <n v="145505.26"/>
    <n v="-18277.57"/>
    <n v="0"/>
    <n v="0"/>
    <n v="0"/>
    <n v="4011800.47"/>
    <s v="Wyoming"/>
    <d v="2021-09-01T00:00:00"/>
    <x v="3"/>
    <d v="2021-09-01T00:00:00"/>
    <x v="0"/>
    <x v="0"/>
    <x v="5"/>
    <x v="28"/>
  </r>
  <r>
    <n v="5"/>
    <x v="0"/>
    <x v="48"/>
    <x v="0"/>
    <n v="1"/>
    <n v="8197210.3799999999"/>
    <n v="127158.48"/>
    <n v="-13809.59"/>
    <n v="0"/>
    <n v="0"/>
    <n v="0"/>
    <n v="8310559.2699999996"/>
    <s v="Wyoming"/>
    <d v="2021-09-01T00:00:00"/>
    <x v="3"/>
    <d v="2021-09-01T00:00:00"/>
    <x v="0"/>
    <x v="0"/>
    <x v="5"/>
    <x v="28"/>
  </r>
  <r>
    <n v="5"/>
    <x v="0"/>
    <x v="49"/>
    <x v="0"/>
    <n v="1"/>
    <n v="19665593.579999998"/>
    <n v="722048.65"/>
    <n v="-308841.84000000003"/>
    <n v="0"/>
    <n v="0"/>
    <n v="0"/>
    <n v="20078800.390000001"/>
    <s v="Wyoming"/>
    <d v="2021-09-01T00:00:00"/>
    <x v="3"/>
    <d v="2021-09-01T00:00:00"/>
    <x v="0"/>
    <x v="0"/>
    <x v="5"/>
    <x v="28"/>
  </r>
  <r>
    <n v="5"/>
    <x v="0"/>
    <x v="47"/>
    <x v="2"/>
    <n v="1"/>
    <n v="312586.89"/>
    <n v="-72929.58"/>
    <n v="0"/>
    <n v="0"/>
    <n v="0"/>
    <n v="0"/>
    <n v="239657.31"/>
    <s v="Wyoming"/>
    <d v="2021-09-01T00:00:00"/>
    <x v="3"/>
    <d v="2021-09-01T00:00:00"/>
    <x v="0"/>
    <x v="0"/>
    <x v="5"/>
    <x v="28"/>
  </r>
  <r>
    <n v="5"/>
    <x v="0"/>
    <x v="48"/>
    <x v="2"/>
    <n v="1"/>
    <n v="512408.02"/>
    <n v="-168352.91"/>
    <n v="0"/>
    <n v="0"/>
    <n v="0"/>
    <n v="0"/>
    <n v="344055.11"/>
    <s v="Wyoming"/>
    <d v="2021-09-01T00:00:00"/>
    <x v="3"/>
    <d v="2021-09-01T00:00:00"/>
    <x v="0"/>
    <x v="0"/>
    <x v="5"/>
    <x v="28"/>
  </r>
  <r>
    <n v="5"/>
    <x v="0"/>
    <x v="49"/>
    <x v="2"/>
    <n v="1"/>
    <n v="333172.73"/>
    <n v="93012.35"/>
    <n v="0"/>
    <n v="0"/>
    <n v="0"/>
    <n v="0"/>
    <n v="426185.08"/>
    <s v="Wyoming"/>
    <d v="2021-09-01T00:00:00"/>
    <x v="3"/>
    <d v="2021-09-01T00:00:00"/>
    <x v="0"/>
    <x v="0"/>
    <x v="5"/>
    <x v="28"/>
  </r>
  <r>
    <n v="5"/>
    <x v="0"/>
    <x v="47"/>
    <x v="0"/>
    <n v="1"/>
    <n v="3848964.11"/>
    <n v="41823.49"/>
    <n v="-6214.82"/>
    <n v="0"/>
    <n v="0"/>
    <n v="0"/>
    <n v="3884572.7800000003"/>
    <s v="Wyoming"/>
    <d v="2021-08-01T00:00:00"/>
    <x v="4"/>
    <d v="2021-08-01T00:00:00"/>
    <x v="0"/>
    <x v="0"/>
    <x v="5"/>
    <x v="28"/>
  </r>
  <r>
    <n v="5"/>
    <x v="0"/>
    <x v="48"/>
    <x v="0"/>
    <n v="1"/>
    <n v="8194559.3399999999"/>
    <n v="17549.189999999999"/>
    <n v="-14898.15"/>
    <n v="0"/>
    <n v="0"/>
    <n v="0"/>
    <n v="8197210.3799999999"/>
    <s v="Wyoming"/>
    <d v="2021-08-01T00:00:00"/>
    <x v="4"/>
    <d v="2021-08-01T00:00:00"/>
    <x v="0"/>
    <x v="0"/>
    <x v="5"/>
    <x v="28"/>
  </r>
  <r>
    <n v="5"/>
    <x v="0"/>
    <x v="49"/>
    <x v="0"/>
    <n v="1"/>
    <n v="19592367.989999998"/>
    <n v="124469.25"/>
    <n v="-51243.66"/>
    <n v="0"/>
    <n v="0"/>
    <n v="0"/>
    <n v="19665593.579999998"/>
    <s v="Wyoming"/>
    <d v="2021-08-01T00:00:00"/>
    <x v="4"/>
    <d v="2021-08-01T00:00:00"/>
    <x v="0"/>
    <x v="0"/>
    <x v="5"/>
    <x v="28"/>
  </r>
  <r>
    <n v="5"/>
    <x v="0"/>
    <x v="47"/>
    <x v="2"/>
    <n v="1"/>
    <n v="278199.23"/>
    <n v="34387.660000000003"/>
    <n v="0"/>
    <n v="0"/>
    <n v="0"/>
    <n v="0"/>
    <n v="312586.89"/>
    <s v="Wyoming"/>
    <d v="2021-08-01T00:00:00"/>
    <x v="4"/>
    <d v="2021-08-01T00:00:00"/>
    <x v="0"/>
    <x v="0"/>
    <x v="5"/>
    <x v="28"/>
  </r>
  <r>
    <n v="5"/>
    <x v="0"/>
    <x v="48"/>
    <x v="2"/>
    <n v="1"/>
    <n v="418697.5"/>
    <n v="93710.52"/>
    <n v="0"/>
    <n v="0"/>
    <n v="0"/>
    <n v="0"/>
    <n v="512408.02"/>
    <s v="Wyoming"/>
    <d v="2021-08-01T00:00:00"/>
    <x v="4"/>
    <d v="2021-08-01T00:00:00"/>
    <x v="0"/>
    <x v="0"/>
    <x v="5"/>
    <x v="28"/>
  </r>
  <r>
    <n v="5"/>
    <x v="0"/>
    <x v="49"/>
    <x v="2"/>
    <n v="1"/>
    <n v="279220.28999999998"/>
    <n v="53952.44"/>
    <n v="0"/>
    <n v="0"/>
    <n v="0"/>
    <n v="0"/>
    <n v="333172.73"/>
    <s v="Wyoming"/>
    <d v="2021-08-01T00:00:00"/>
    <x v="4"/>
    <d v="2021-08-01T00:00:00"/>
    <x v="0"/>
    <x v="0"/>
    <x v="5"/>
    <x v="28"/>
  </r>
  <r>
    <n v="5"/>
    <x v="0"/>
    <x v="47"/>
    <x v="0"/>
    <n v="1"/>
    <n v="3754660.61"/>
    <n v="108030.35"/>
    <n v="-13726.85"/>
    <n v="0"/>
    <n v="0"/>
    <n v="0"/>
    <n v="3848964.11"/>
    <s v="Wyoming"/>
    <d v="2021-07-01T00:00:00"/>
    <x v="5"/>
    <d v="2021-07-01T00:00:00"/>
    <x v="0"/>
    <x v="0"/>
    <x v="5"/>
    <x v="28"/>
  </r>
  <r>
    <n v="5"/>
    <x v="0"/>
    <x v="48"/>
    <x v="0"/>
    <n v="1"/>
    <n v="8084358.9900000002"/>
    <n v="129719.22"/>
    <n v="-19518.87"/>
    <n v="0"/>
    <n v="0"/>
    <n v="0"/>
    <n v="8194559.3399999999"/>
    <s v="Wyoming"/>
    <d v="2021-07-01T00:00:00"/>
    <x v="5"/>
    <d v="2021-07-01T00:00:00"/>
    <x v="0"/>
    <x v="0"/>
    <x v="5"/>
    <x v="28"/>
  </r>
  <r>
    <n v="5"/>
    <x v="0"/>
    <x v="49"/>
    <x v="0"/>
    <n v="1"/>
    <n v="19380250.449999999"/>
    <n v="261730.89"/>
    <n v="-49613.35"/>
    <n v="0"/>
    <n v="0"/>
    <n v="0"/>
    <n v="19592367.989999998"/>
    <s v="Wyoming"/>
    <d v="2021-07-01T00:00:00"/>
    <x v="5"/>
    <d v="2021-07-01T00:00:00"/>
    <x v="0"/>
    <x v="0"/>
    <x v="5"/>
    <x v="28"/>
  </r>
  <r>
    <n v="5"/>
    <x v="0"/>
    <x v="47"/>
    <x v="2"/>
    <n v="1"/>
    <n v="327434.75"/>
    <n v="-49235.520000000004"/>
    <n v="0"/>
    <n v="0"/>
    <n v="0"/>
    <n v="0"/>
    <n v="278199.23"/>
    <s v="Wyoming"/>
    <d v="2021-07-01T00:00:00"/>
    <x v="5"/>
    <d v="2021-07-01T00:00:00"/>
    <x v="0"/>
    <x v="0"/>
    <x v="5"/>
    <x v="28"/>
  </r>
  <r>
    <n v="5"/>
    <x v="0"/>
    <x v="48"/>
    <x v="2"/>
    <n v="1"/>
    <n v="366958.43"/>
    <n v="51739.07"/>
    <n v="0"/>
    <n v="0"/>
    <n v="0"/>
    <n v="0"/>
    <n v="418697.5"/>
    <s v="Wyoming"/>
    <d v="2021-07-01T00:00:00"/>
    <x v="5"/>
    <d v="2021-07-01T00:00:00"/>
    <x v="0"/>
    <x v="0"/>
    <x v="5"/>
    <x v="28"/>
  </r>
  <r>
    <n v="5"/>
    <x v="0"/>
    <x v="49"/>
    <x v="2"/>
    <n v="1"/>
    <n v="606979.9"/>
    <n v="-327759.61"/>
    <n v="0"/>
    <n v="0"/>
    <n v="0"/>
    <n v="0"/>
    <n v="279220.28999999998"/>
    <s v="Wyoming"/>
    <d v="2021-07-01T00:00:00"/>
    <x v="5"/>
    <d v="2021-07-01T00:00:00"/>
    <x v="0"/>
    <x v="0"/>
    <x v="5"/>
    <x v="28"/>
  </r>
  <r>
    <n v="5"/>
    <x v="0"/>
    <x v="47"/>
    <x v="0"/>
    <n v="1"/>
    <n v="3808014.34"/>
    <n v="17624.04"/>
    <n v="-70977.77"/>
    <n v="0"/>
    <n v="0"/>
    <n v="0"/>
    <n v="3754660.61"/>
    <s v="Wyoming"/>
    <d v="2021-06-01T00:00:00"/>
    <x v="6"/>
    <d v="2021-06-01T00:00:00"/>
    <x v="0"/>
    <x v="0"/>
    <x v="5"/>
    <x v="28"/>
  </r>
  <r>
    <n v="5"/>
    <x v="0"/>
    <x v="48"/>
    <x v="0"/>
    <n v="1"/>
    <n v="7522714.2199999997"/>
    <n v="600938.39"/>
    <n v="-39293.620000000003"/>
    <n v="0"/>
    <n v="0"/>
    <n v="0"/>
    <n v="8084358.9900000002"/>
    <s v="Wyoming"/>
    <d v="2021-06-01T00:00:00"/>
    <x v="6"/>
    <d v="2021-06-01T00:00:00"/>
    <x v="0"/>
    <x v="0"/>
    <x v="5"/>
    <x v="28"/>
  </r>
  <r>
    <n v="5"/>
    <x v="0"/>
    <x v="49"/>
    <x v="0"/>
    <n v="1"/>
    <n v="19037966.239999998"/>
    <n v="383995.67"/>
    <n v="-41711.46"/>
    <n v="0"/>
    <n v="0"/>
    <n v="0"/>
    <n v="19380250.449999999"/>
    <s v="Wyoming"/>
    <d v="2021-06-01T00:00:00"/>
    <x v="6"/>
    <d v="2021-06-01T00:00:00"/>
    <x v="0"/>
    <x v="0"/>
    <x v="5"/>
    <x v="28"/>
  </r>
  <r>
    <n v="5"/>
    <x v="0"/>
    <x v="47"/>
    <x v="2"/>
    <n v="1"/>
    <n v="571241.82000000007"/>
    <n v="-243807.07"/>
    <n v="0"/>
    <n v="0"/>
    <n v="0"/>
    <n v="0"/>
    <n v="327434.75"/>
    <s v="Wyoming"/>
    <d v="2021-06-01T00:00:00"/>
    <x v="6"/>
    <d v="2021-06-01T00:00:00"/>
    <x v="0"/>
    <x v="0"/>
    <x v="5"/>
    <x v="28"/>
  </r>
  <r>
    <n v="5"/>
    <x v="0"/>
    <x v="48"/>
    <x v="2"/>
    <n v="1"/>
    <n v="714362.01"/>
    <n v="-347403.58"/>
    <n v="0"/>
    <n v="0"/>
    <n v="0"/>
    <n v="0"/>
    <n v="366958.43"/>
    <s v="Wyoming"/>
    <d v="2021-06-01T00:00:00"/>
    <x v="6"/>
    <d v="2021-06-01T00:00:00"/>
    <x v="0"/>
    <x v="0"/>
    <x v="5"/>
    <x v="28"/>
  </r>
  <r>
    <n v="5"/>
    <x v="0"/>
    <x v="49"/>
    <x v="2"/>
    <n v="1"/>
    <n v="593186.07999999996"/>
    <n v="13793.82"/>
    <n v="0"/>
    <n v="0"/>
    <n v="0"/>
    <n v="0"/>
    <n v="606979.9"/>
    <s v="Wyoming"/>
    <d v="2021-06-01T00:00:00"/>
    <x v="6"/>
    <d v="2021-06-01T00:00:00"/>
    <x v="0"/>
    <x v="0"/>
    <x v="5"/>
    <x v="28"/>
  </r>
  <r>
    <n v="5"/>
    <x v="0"/>
    <x v="47"/>
    <x v="0"/>
    <n v="1"/>
    <n v="3770753.56"/>
    <n v="46300.46"/>
    <n v="-9039.68"/>
    <n v="0"/>
    <n v="0"/>
    <n v="0"/>
    <n v="3808014.34"/>
    <s v="Wyoming"/>
    <d v="2021-05-01T00:00:00"/>
    <x v="7"/>
    <d v="2021-05-01T00:00:00"/>
    <x v="0"/>
    <x v="0"/>
    <x v="5"/>
    <x v="28"/>
  </r>
  <r>
    <n v="5"/>
    <x v="0"/>
    <x v="48"/>
    <x v="0"/>
    <n v="1"/>
    <n v="7516574.0599999996"/>
    <n v="60013.06"/>
    <n v="-53872.9"/>
    <n v="0"/>
    <n v="0"/>
    <n v="0"/>
    <n v="7522714.2199999997"/>
    <s v="Wyoming"/>
    <d v="2021-05-01T00:00:00"/>
    <x v="7"/>
    <d v="2021-05-01T00:00:00"/>
    <x v="0"/>
    <x v="0"/>
    <x v="5"/>
    <x v="28"/>
  </r>
  <r>
    <n v="5"/>
    <x v="0"/>
    <x v="49"/>
    <x v="0"/>
    <n v="1"/>
    <n v="19000475.390000001"/>
    <n v="195548.63"/>
    <n v="-158057.78"/>
    <n v="0"/>
    <n v="0"/>
    <n v="0"/>
    <n v="19037966.239999998"/>
    <s v="Wyoming"/>
    <d v="2021-05-01T00:00:00"/>
    <x v="7"/>
    <d v="2021-05-01T00:00:00"/>
    <x v="0"/>
    <x v="0"/>
    <x v="5"/>
    <x v="28"/>
  </r>
  <r>
    <n v="5"/>
    <x v="0"/>
    <x v="47"/>
    <x v="2"/>
    <n v="1"/>
    <n v="577096.18000000005"/>
    <n v="-5854.36"/>
    <n v="0"/>
    <n v="0"/>
    <n v="0"/>
    <n v="0"/>
    <n v="571241.82000000007"/>
    <s v="Wyoming"/>
    <d v="2021-05-01T00:00:00"/>
    <x v="7"/>
    <d v="2021-05-01T00:00:00"/>
    <x v="0"/>
    <x v="0"/>
    <x v="5"/>
    <x v="28"/>
  </r>
  <r>
    <n v="5"/>
    <x v="0"/>
    <x v="48"/>
    <x v="2"/>
    <n v="1"/>
    <n v="821876.46"/>
    <n v="-107514.45"/>
    <n v="0"/>
    <n v="0"/>
    <n v="0"/>
    <n v="0"/>
    <n v="714362.01"/>
    <s v="Wyoming"/>
    <d v="2021-05-01T00:00:00"/>
    <x v="7"/>
    <d v="2021-05-01T00:00:00"/>
    <x v="0"/>
    <x v="0"/>
    <x v="5"/>
    <x v="28"/>
  </r>
  <r>
    <n v="5"/>
    <x v="0"/>
    <x v="49"/>
    <x v="2"/>
    <n v="1"/>
    <n v="717814.3"/>
    <n v="-124628.22"/>
    <n v="0"/>
    <n v="0"/>
    <n v="0"/>
    <n v="0"/>
    <n v="593186.07999999996"/>
    <s v="Wyoming"/>
    <d v="2021-05-01T00:00:00"/>
    <x v="7"/>
    <d v="2021-05-01T00:00:00"/>
    <x v="0"/>
    <x v="0"/>
    <x v="5"/>
    <x v="28"/>
  </r>
  <r>
    <n v="5"/>
    <x v="0"/>
    <x v="47"/>
    <x v="0"/>
    <n v="1"/>
    <n v="3768967.2199999997"/>
    <n v="6066.07"/>
    <n v="-4279.7300000000005"/>
    <n v="0"/>
    <n v="0"/>
    <n v="0"/>
    <n v="3770753.56"/>
    <s v="Wyoming"/>
    <d v="2021-04-01T00:00:00"/>
    <x v="8"/>
    <d v="2021-04-01T00:00:00"/>
    <x v="0"/>
    <x v="0"/>
    <x v="5"/>
    <x v="28"/>
  </r>
  <r>
    <n v="5"/>
    <x v="0"/>
    <x v="48"/>
    <x v="0"/>
    <n v="1"/>
    <n v="7518369.8200000003"/>
    <n v="0"/>
    <n v="-1795.76"/>
    <n v="0"/>
    <n v="0"/>
    <n v="0"/>
    <n v="7516574.0599999996"/>
    <s v="Wyoming"/>
    <d v="2021-04-01T00:00:00"/>
    <x v="8"/>
    <d v="2021-04-01T00:00:00"/>
    <x v="0"/>
    <x v="0"/>
    <x v="5"/>
    <x v="28"/>
  </r>
  <r>
    <n v="5"/>
    <x v="0"/>
    <x v="49"/>
    <x v="0"/>
    <n v="1"/>
    <n v="18877287.5"/>
    <n v="195642.43"/>
    <n v="-72454.540000000008"/>
    <n v="0"/>
    <n v="0"/>
    <n v="0"/>
    <n v="19000475.390000001"/>
    <s v="Wyoming"/>
    <d v="2021-04-01T00:00:00"/>
    <x v="8"/>
    <d v="2021-04-01T00:00:00"/>
    <x v="0"/>
    <x v="0"/>
    <x v="5"/>
    <x v="28"/>
  </r>
  <r>
    <n v="5"/>
    <x v="0"/>
    <x v="47"/>
    <x v="2"/>
    <n v="1"/>
    <n v="562027.70000000007"/>
    <n v="15068.48"/>
    <n v="0"/>
    <n v="0"/>
    <n v="0"/>
    <n v="0"/>
    <n v="577096.18000000005"/>
    <s v="Wyoming"/>
    <d v="2021-04-01T00:00:00"/>
    <x v="8"/>
    <d v="2021-04-01T00:00:00"/>
    <x v="0"/>
    <x v="0"/>
    <x v="5"/>
    <x v="28"/>
  </r>
  <r>
    <n v="5"/>
    <x v="0"/>
    <x v="48"/>
    <x v="2"/>
    <n v="1"/>
    <n v="740910.3"/>
    <n v="80966.16"/>
    <n v="0"/>
    <n v="0"/>
    <n v="0"/>
    <n v="0"/>
    <n v="821876.46"/>
    <s v="Wyoming"/>
    <d v="2021-04-01T00:00:00"/>
    <x v="8"/>
    <d v="2021-04-01T00:00:00"/>
    <x v="0"/>
    <x v="0"/>
    <x v="5"/>
    <x v="28"/>
  </r>
  <r>
    <n v="5"/>
    <x v="0"/>
    <x v="49"/>
    <x v="2"/>
    <n v="1"/>
    <n v="591813.11"/>
    <n v="126001.19"/>
    <n v="0"/>
    <n v="0"/>
    <n v="0"/>
    <n v="0"/>
    <n v="717814.3"/>
    <s v="Wyoming"/>
    <d v="2021-04-01T00:00:00"/>
    <x v="8"/>
    <d v="2021-04-01T00:00:00"/>
    <x v="0"/>
    <x v="0"/>
    <x v="5"/>
    <x v="28"/>
  </r>
  <r>
    <n v="5"/>
    <x v="0"/>
    <x v="47"/>
    <x v="0"/>
    <n v="1"/>
    <n v="3747046.95"/>
    <n v="32906.61"/>
    <n v="-10986.34"/>
    <n v="0"/>
    <n v="0"/>
    <n v="0"/>
    <n v="3768967.2199999997"/>
    <s v="Wyoming"/>
    <d v="2021-03-01T00:00:00"/>
    <x v="9"/>
    <d v="2021-03-01T00:00:00"/>
    <x v="0"/>
    <x v="0"/>
    <x v="5"/>
    <x v="28"/>
  </r>
  <r>
    <n v="5"/>
    <x v="0"/>
    <x v="48"/>
    <x v="0"/>
    <n v="1"/>
    <n v="7394105.9500000002"/>
    <n v="136212.28"/>
    <n v="-11948.41"/>
    <n v="0"/>
    <n v="0"/>
    <n v="0"/>
    <n v="7518369.8200000003"/>
    <s v="Wyoming"/>
    <d v="2021-03-01T00:00:00"/>
    <x v="9"/>
    <d v="2021-03-01T00:00:00"/>
    <x v="0"/>
    <x v="0"/>
    <x v="5"/>
    <x v="28"/>
  </r>
  <r>
    <n v="5"/>
    <x v="0"/>
    <x v="49"/>
    <x v="0"/>
    <n v="1"/>
    <n v="18310350.260000002"/>
    <n v="808877.99"/>
    <n v="-241940.75"/>
    <n v="0"/>
    <n v="0"/>
    <n v="0"/>
    <n v="18877287.5"/>
    <s v="Wyoming"/>
    <d v="2021-03-01T00:00:00"/>
    <x v="9"/>
    <d v="2021-03-01T00:00:00"/>
    <x v="0"/>
    <x v="0"/>
    <x v="5"/>
    <x v="28"/>
  </r>
  <r>
    <n v="5"/>
    <x v="0"/>
    <x v="47"/>
    <x v="2"/>
    <n v="1"/>
    <n v="571149.14"/>
    <n v="-9121.44"/>
    <n v="0"/>
    <n v="0"/>
    <n v="0"/>
    <n v="0"/>
    <n v="562027.70000000007"/>
    <s v="Wyoming"/>
    <d v="2021-03-01T00:00:00"/>
    <x v="9"/>
    <d v="2021-03-01T00:00:00"/>
    <x v="0"/>
    <x v="0"/>
    <x v="5"/>
    <x v="28"/>
  </r>
  <r>
    <n v="5"/>
    <x v="0"/>
    <x v="48"/>
    <x v="2"/>
    <n v="1"/>
    <n v="978172.73"/>
    <n v="-237262.43"/>
    <n v="0"/>
    <n v="0"/>
    <n v="0"/>
    <n v="0"/>
    <n v="740910.3"/>
    <s v="Wyoming"/>
    <d v="2021-03-01T00:00:00"/>
    <x v="9"/>
    <d v="2021-03-01T00:00:00"/>
    <x v="0"/>
    <x v="0"/>
    <x v="5"/>
    <x v="28"/>
  </r>
  <r>
    <n v="5"/>
    <x v="0"/>
    <x v="49"/>
    <x v="2"/>
    <n v="1"/>
    <n v="743964.54"/>
    <n v="-152151.43"/>
    <n v="0"/>
    <n v="0"/>
    <n v="0"/>
    <n v="0"/>
    <n v="591813.11"/>
    <s v="Wyoming"/>
    <d v="2021-03-01T00:00:00"/>
    <x v="9"/>
    <d v="2021-03-01T00:00:00"/>
    <x v="0"/>
    <x v="0"/>
    <x v="5"/>
    <x v="28"/>
  </r>
  <r>
    <n v="5"/>
    <x v="0"/>
    <x v="47"/>
    <x v="0"/>
    <n v="1"/>
    <n v="3747700.21"/>
    <n v="4313.42"/>
    <n v="-4966.68"/>
    <n v="0"/>
    <n v="0"/>
    <n v="0"/>
    <n v="3747046.95"/>
    <s v="Wyoming"/>
    <d v="2021-02-01T00:00:00"/>
    <x v="10"/>
    <d v="2021-02-01T00:00:00"/>
    <x v="0"/>
    <x v="0"/>
    <x v="5"/>
    <x v="28"/>
  </r>
  <r>
    <n v="5"/>
    <x v="0"/>
    <x v="48"/>
    <x v="0"/>
    <n v="1"/>
    <n v="7405069.0199999996"/>
    <n v="67.040000000000006"/>
    <n v="-11030.11"/>
    <n v="0"/>
    <n v="0"/>
    <n v="0"/>
    <n v="7394105.9500000002"/>
    <s v="Wyoming"/>
    <d v="2021-02-01T00:00:00"/>
    <x v="10"/>
    <d v="2021-02-01T00:00:00"/>
    <x v="0"/>
    <x v="0"/>
    <x v="5"/>
    <x v="28"/>
  </r>
  <r>
    <n v="5"/>
    <x v="0"/>
    <x v="49"/>
    <x v="0"/>
    <n v="1"/>
    <n v="18456910.75"/>
    <n v="53082.39"/>
    <n v="-199642.88"/>
    <n v="0"/>
    <n v="0"/>
    <n v="0"/>
    <n v="18310350.260000002"/>
    <s v="Wyoming"/>
    <d v="2021-02-01T00:00:00"/>
    <x v="10"/>
    <d v="2021-02-01T00:00:00"/>
    <x v="0"/>
    <x v="0"/>
    <x v="5"/>
    <x v="28"/>
  </r>
  <r>
    <n v="5"/>
    <x v="0"/>
    <x v="47"/>
    <x v="2"/>
    <n v="1"/>
    <n v="564227.49"/>
    <n v="6921.6500000000005"/>
    <n v="0"/>
    <n v="0"/>
    <n v="0"/>
    <n v="0"/>
    <n v="571149.14"/>
    <s v="Wyoming"/>
    <d v="2021-02-01T00:00:00"/>
    <x v="10"/>
    <d v="2021-02-01T00:00:00"/>
    <x v="0"/>
    <x v="0"/>
    <x v="5"/>
    <x v="28"/>
  </r>
  <r>
    <n v="5"/>
    <x v="0"/>
    <x v="48"/>
    <x v="2"/>
    <n v="1"/>
    <n v="865648.6"/>
    <n v="112524.13"/>
    <n v="0"/>
    <n v="0"/>
    <n v="0"/>
    <n v="0"/>
    <n v="978172.73"/>
    <s v="Wyoming"/>
    <d v="2021-02-01T00:00:00"/>
    <x v="10"/>
    <d v="2021-02-01T00:00:00"/>
    <x v="0"/>
    <x v="0"/>
    <x v="5"/>
    <x v="28"/>
  </r>
  <r>
    <n v="5"/>
    <x v="0"/>
    <x v="49"/>
    <x v="2"/>
    <n v="1"/>
    <n v="773748.01"/>
    <n v="-29783.47"/>
    <n v="0"/>
    <n v="0"/>
    <n v="0"/>
    <n v="0"/>
    <n v="743964.54"/>
    <s v="Wyoming"/>
    <d v="2021-02-01T00:00:00"/>
    <x v="10"/>
    <d v="2021-02-01T00:00:00"/>
    <x v="0"/>
    <x v="0"/>
    <x v="5"/>
    <x v="28"/>
  </r>
  <r>
    <n v="5"/>
    <x v="0"/>
    <x v="47"/>
    <x v="0"/>
    <n v="1"/>
    <n v="3748292.0300000003"/>
    <n v="7073.9000000000005"/>
    <n v="-7665.72"/>
    <n v="0"/>
    <n v="0"/>
    <n v="0"/>
    <n v="3747700.21"/>
    <s v="Wyoming"/>
    <d v="2021-01-01T00:00:00"/>
    <x v="11"/>
    <d v="2021-01-01T00:00:00"/>
    <x v="0"/>
    <x v="0"/>
    <x v="5"/>
    <x v="28"/>
  </r>
  <r>
    <n v="5"/>
    <x v="0"/>
    <x v="48"/>
    <x v="0"/>
    <n v="1"/>
    <n v="7393563.5700000003"/>
    <n v="19528.12"/>
    <n v="-8022.67"/>
    <n v="0"/>
    <n v="0"/>
    <n v="0"/>
    <n v="7405069.0199999996"/>
    <s v="Wyoming"/>
    <d v="2021-01-01T00:00:00"/>
    <x v="11"/>
    <d v="2021-01-01T00:00:00"/>
    <x v="0"/>
    <x v="0"/>
    <x v="5"/>
    <x v="28"/>
  </r>
  <r>
    <n v="5"/>
    <x v="0"/>
    <x v="49"/>
    <x v="0"/>
    <n v="1"/>
    <n v="18403968.469999999"/>
    <n v="108295.43000000001"/>
    <n v="-55353.15"/>
    <n v="0"/>
    <n v="0"/>
    <n v="0"/>
    <n v="18456910.75"/>
    <s v="Wyoming"/>
    <d v="2021-01-01T00:00:00"/>
    <x v="11"/>
    <d v="2021-01-01T00:00:00"/>
    <x v="0"/>
    <x v="0"/>
    <x v="5"/>
    <x v="28"/>
  </r>
  <r>
    <n v="5"/>
    <x v="0"/>
    <x v="47"/>
    <x v="2"/>
    <n v="1"/>
    <n v="538937.07999999996"/>
    <n v="25290.41"/>
    <n v="0"/>
    <n v="0"/>
    <n v="0"/>
    <n v="0"/>
    <n v="564227.49"/>
    <s v="Wyoming"/>
    <d v="2021-01-01T00:00:00"/>
    <x v="11"/>
    <d v="2021-01-01T00:00:00"/>
    <x v="0"/>
    <x v="0"/>
    <x v="5"/>
    <x v="28"/>
  </r>
  <r>
    <n v="5"/>
    <x v="0"/>
    <x v="48"/>
    <x v="2"/>
    <n v="1"/>
    <n v="735890.66"/>
    <n v="129757.94"/>
    <n v="0"/>
    <n v="0"/>
    <n v="0"/>
    <n v="0"/>
    <n v="865648.6"/>
    <s v="Wyoming"/>
    <d v="2021-01-01T00:00:00"/>
    <x v="11"/>
    <d v="2021-01-01T00:00:00"/>
    <x v="0"/>
    <x v="0"/>
    <x v="5"/>
    <x v="28"/>
  </r>
  <r>
    <n v="5"/>
    <x v="0"/>
    <x v="49"/>
    <x v="2"/>
    <n v="1"/>
    <n v="560749.64"/>
    <n v="212998.37"/>
    <n v="0"/>
    <n v="0"/>
    <n v="0"/>
    <n v="0"/>
    <n v="773748.01"/>
    <s v="Wyoming"/>
    <d v="2021-01-01T00:00:00"/>
    <x v="11"/>
    <d v="2021-01-01T00:00:00"/>
    <x v="0"/>
    <x v="0"/>
    <x v="5"/>
    <x v="28"/>
  </r>
  <r>
    <n v="5"/>
    <x v="2"/>
    <x v="5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8"/>
  </r>
  <r>
    <n v="5"/>
    <x v="2"/>
    <x v="5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8"/>
  </r>
  <r>
    <n v="5"/>
    <x v="0"/>
    <x v="51"/>
    <x v="0"/>
    <n v="1"/>
    <n v="4243368.7699999996"/>
    <n v="0"/>
    <n v="0"/>
    <n v="0"/>
    <n v="0"/>
    <n v="0"/>
    <n v="4243368.7699999996"/>
    <s v="Wyoming"/>
    <d v="2020-12-01T00:00:00"/>
    <x v="0"/>
    <d v="2020-12-01T00:00:00"/>
    <x v="0"/>
    <x v="0"/>
    <x v="5"/>
    <x v="29"/>
  </r>
  <r>
    <n v="5"/>
    <x v="0"/>
    <x v="52"/>
    <x v="0"/>
    <n v="1"/>
    <n v="16211243.970000001"/>
    <n v="19164.150000000001"/>
    <n v="-151159.54"/>
    <n v="0"/>
    <n v="0"/>
    <n v="0"/>
    <n v="16079248.58"/>
    <s v="Wyoming"/>
    <d v="2020-12-01T00:00:00"/>
    <x v="0"/>
    <d v="2020-12-01T00:00:00"/>
    <x v="0"/>
    <x v="0"/>
    <x v="5"/>
    <x v="29"/>
  </r>
  <r>
    <n v="5"/>
    <x v="0"/>
    <x v="51"/>
    <x v="2"/>
    <n v="1"/>
    <n v="91871.06"/>
    <n v="818.24"/>
    <n v="0"/>
    <n v="0"/>
    <n v="0"/>
    <n v="0"/>
    <n v="92689.3"/>
    <s v="Wyoming"/>
    <d v="2020-12-01T00:00:00"/>
    <x v="0"/>
    <d v="2020-12-01T00:00:00"/>
    <x v="0"/>
    <x v="0"/>
    <x v="5"/>
    <x v="29"/>
  </r>
  <r>
    <n v="5"/>
    <x v="0"/>
    <x v="52"/>
    <x v="2"/>
    <n v="1"/>
    <n v="695724.43"/>
    <n v="68041.399999999994"/>
    <n v="0"/>
    <n v="0"/>
    <n v="0"/>
    <n v="0"/>
    <n v="763765.83"/>
    <s v="Wyoming"/>
    <d v="2020-12-01T00:00:00"/>
    <x v="0"/>
    <d v="2020-12-01T00:00:00"/>
    <x v="0"/>
    <x v="0"/>
    <x v="5"/>
    <x v="29"/>
  </r>
  <r>
    <n v="5"/>
    <x v="0"/>
    <x v="51"/>
    <x v="0"/>
    <n v="1"/>
    <n v="4287219.3899999997"/>
    <n v="62069.41"/>
    <n v="0"/>
    <n v="0"/>
    <n v="0"/>
    <n v="0"/>
    <n v="4349288.8"/>
    <s v="Wyoming"/>
    <d v="2021-11-01T00:00:00"/>
    <x v="1"/>
    <d v="2021-11-01T00:00:00"/>
    <x v="0"/>
    <x v="0"/>
    <x v="5"/>
    <x v="29"/>
  </r>
  <r>
    <n v="5"/>
    <x v="0"/>
    <x v="52"/>
    <x v="0"/>
    <n v="1"/>
    <n v="17090276.43"/>
    <n v="465343.18"/>
    <n v="0"/>
    <n v="0"/>
    <n v="0"/>
    <n v="0"/>
    <n v="17555619.609999999"/>
    <s v="Wyoming"/>
    <d v="2021-11-01T00:00:00"/>
    <x v="1"/>
    <d v="2021-11-01T00:00:00"/>
    <x v="0"/>
    <x v="0"/>
    <x v="5"/>
    <x v="29"/>
  </r>
  <r>
    <n v="5"/>
    <x v="0"/>
    <x v="51"/>
    <x v="2"/>
    <n v="1"/>
    <n v="99076.39"/>
    <n v="278.90000000000003"/>
    <n v="0"/>
    <n v="0"/>
    <n v="0"/>
    <n v="0"/>
    <n v="99355.290000000008"/>
    <s v="Wyoming"/>
    <d v="2021-11-01T00:00:00"/>
    <x v="1"/>
    <d v="2021-11-01T00:00:00"/>
    <x v="0"/>
    <x v="0"/>
    <x v="5"/>
    <x v="29"/>
  </r>
  <r>
    <n v="5"/>
    <x v="0"/>
    <x v="52"/>
    <x v="2"/>
    <n v="1"/>
    <n v="506835.35000000003"/>
    <n v="-392346.05"/>
    <n v="0"/>
    <n v="0"/>
    <n v="0"/>
    <n v="0"/>
    <n v="114489.3"/>
    <s v="Wyoming"/>
    <d v="2021-11-01T00:00:00"/>
    <x v="1"/>
    <d v="2021-11-01T00:00:00"/>
    <x v="0"/>
    <x v="0"/>
    <x v="5"/>
    <x v="29"/>
  </r>
  <r>
    <n v="5"/>
    <x v="0"/>
    <x v="51"/>
    <x v="0"/>
    <n v="1"/>
    <n v="4264272.78"/>
    <n v="65489.65"/>
    <n v="-42543.040000000001"/>
    <n v="0"/>
    <n v="0"/>
    <n v="0"/>
    <n v="4287219.3899999997"/>
    <s v="Wyoming"/>
    <d v="2021-10-01T00:00:00"/>
    <x v="2"/>
    <d v="2021-10-01T00:00:00"/>
    <x v="0"/>
    <x v="0"/>
    <x v="5"/>
    <x v="29"/>
  </r>
  <r>
    <n v="5"/>
    <x v="0"/>
    <x v="52"/>
    <x v="0"/>
    <n v="1"/>
    <n v="17076248.690000001"/>
    <n v="14027.74"/>
    <n v="0"/>
    <n v="0"/>
    <n v="0"/>
    <n v="0"/>
    <n v="17090276.43"/>
    <s v="Wyoming"/>
    <d v="2021-10-01T00:00:00"/>
    <x v="2"/>
    <d v="2021-10-01T00:00:00"/>
    <x v="0"/>
    <x v="0"/>
    <x v="5"/>
    <x v="29"/>
  </r>
  <r>
    <n v="5"/>
    <x v="0"/>
    <x v="51"/>
    <x v="2"/>
    <n v="1"/>
    <n v="93600.7"/>
    <n v="5475.6900000000005"/>
    <n v="0"/>
    <n v="0"/>
    <n v="0"/>
    <n v="0"/>
    <n v="99076.39"/>
    <s v="Wyoming"/>
    <d v="2021-10-01T00:00:00"/>
    <x v="2"/>
    <d v="2021-10-01T00:00:00"/>
    <x v="0"/>
    <x v="0"/>
    <x v="5"/>
    <x v="29"/>
  </r>
  <r>
    <n v="5"/>
    <x v="0"/>
    <x v="52"/>
    <x v="2"/>
    <n v="1"/>
    <n v="435203.67"/>
    <n v="71631.680000000008"/>
    <n v="0"/>
    <n v="0"/>
    <n v="0"/>
    <n v="0"/>
    <n v="506835.35000000003"/>
    <s v="Wyoming"/>
    <d v="2021-10-01T00:00:00"/>
    <x v="2"/>
    <d v="2021-10-01T00:00:00"/>
    <x v="0"/>
    <x v="0"/>
    <x v="5"/>
    <x v="29"/>
  </r>
  <r>
    <n v="5"/>
    <x v="0"/>
    <x v="51"/>
    <x v="0"/>
    <n v="1"/>
    <n v="4255594.22"/>
    <n v="8678.56"/>
    <n v="0"/>
    <n v="0"/>
    <n v="0"/>
    <n v="0"/>
    <n v="4264272.78"/>
    <s v="Wyoming"/>
    <d v="2021-09-01T00:00:00"/>
    <x v="3"/>
    <d v="2021-09-01T00:00:00"/>
    <x v="0"/>
    <x v="0"/>
    <x v="5"/>
    <x v="29"/>
  </r>
  <r>
    <n v="5"/>
    <x v="0"/>
    <x v="52"/>
    <x v="0"/>
    <n v="1"/>
    <n v="17100627.52"/>
    <n v="815"/>
    <n v="-25193.83"/>
    <n v="0"/>
    <n v="0"/>
    <n v="0"/>
    <n v="17076248.690000001"/>
    <s v="Wyoming"/>
    <d v="2021-09-01T00:00:00"/>
    <x v="3"/>
    <d v="2021-09-01T00:00:00"/>
    <x v="0"/>
    <x v="0"/>
    <x v="5"/>
    <x v="29"/>
  </r>
  <r>
    <n v="5"/>
    <x v="0"/>
    <x v="51"/>
    <x v="2"/>
    <n v="1"/>
    <n v="93942.1"/>
    <n v="-341.40000000000003"/>
    <n v="0"/>
    <n v="0"/>
    <n v="0"/>
    <n v="0"/>
    <n v="93600.7"/>
    <s v="Wyoming"/>
    <d v="2021-09-01T00:00:00"/>
    <x v="3"/>
    <d v="2021-09-01T00:00:00"/>
    <x v="0"/>
    <x v="0"/>
    <x v="5"/>
    <x v="29"/>
  </r>
  <r>
    <n v="5"/>
    <x v="0"/>
    <x v="52"/>
    <x v="2"/>
    <n v="1"/>
    <n v="374246.82"/>
    <n v="60956.85"/>
    <n v="0"/>
    <n v="0"/>
    <n v="0"/>
    <n v="0"/>
    <n v="435203.67"/>
    <s v="Wyoming"/>
    <d v="2021-09-01T00:00:00"/>
    <x v="3"/>
    <d v="2021-09-01T00:00:00"/>
    <x v="0"/>
    <x v="0"/>
    <x v="5"/>
    <x v="29"/>
  </r>
  <r>
    <n v="5"/>
    <x v="0"/>
    <x v="51"/>
    <x v="0"/>
    <n v="1"/>
    <n v="4255594.22"/>
    <n v="0"/>
    <n v="0"/>
    <n v="0"/>
    <n v="0"/>
    <n v="0"/>
    <n v="4255594.22"/>
    <s v="Wyoming"/>
    <d v="2021-08-01T00:00:00"/>
    <x v="4"/>
    <d v="2021-08-01T00:00:00"/>
    <x v="0"/>
    <x v="0"/>
    <x v="5"/>
    <x v="29"/>
  </r>
  <r>
    <n v="5"/>
    <x v="0"/>
    <x v="52"/>
    <x v="0"/>
    <n v="1"/>
    <n v="17100627.52"/>
    <n v="0"/>
    <n v="0"/>
    <n v="0"/>
    <n v="0"/>
    <n v="0"/>
    <n v="17100627.52"/>
    <s v="Wyoming"/>
    <d v="2021-08-01T00:00:00"/>
    <x v="4"/>
    <d v="2021-08-01T00:00:00"/>
    <x v="0"/>
    <x v="0"/>
    <x v="5"/>
    <x v="29"/>
  </r>
  <r>
    <n v="5"/>
    <x v="0"/>
    <x v="51"/>
    <x v="2"/>
    <n v="1"/>
    <n v="94263.37"/>
    <n v="-321.27"/>
    <n v="0"/>
    <n v="0"/>
    <n v="0"/>
    <n v="0"/>
    <n v="93942.1"/>
    <s v="Wyoming"/>
    <d v="2021-08-01T00:00:00"/>
    <x v="4"/>
    <d v="2021-08-01T00:00:00"/>
    <x v="0"/>
    <x v="0"/>
    <x v="5"/>
    <x v="29"/>
  </r>
  <r>
    <n v="5"/>
    <x v="0"/>
    <x v="52"/>
    <x v="2"/>
    <n v="1"/>
    <n v="313745.73"/>
    <n v="60501.090000000004"/>
    <n v="0"/>
    <n v="0"/>
    <n v="0"/>
    <n v="0"/>
    <n v="374246.82"/>
    <s v="Wyoming"/>
    <d v="2021-08-01T00:00:00"/>
    <x v="4"/>
    <d v="2021-08-01T00:00:00"/>
    <x v="0"/>
    <x v="0"/>
    <x v="5"/>
    <x v="29"/>
  </r>
  <r>
    <n v="5"/>
    <x v="0"/>
    <x v="51"/>
    <x v="0"/>
    <n v="1"/>
    <n v="4225341.25"/>
    <n v="30252.97"/>
    <n v="0"/>
    <n v="0"/>
    <n v="0"/>
    <n v="0"/>
    <n v="4255594.22"/>
    <s v="Wyoming"/>
    <d v="2021-07-01T00:00:00"/>
    <x v="5"/>
    <d v="2021-07-01T00:00:00"/>
    <x v="0"/>
    <x v="0"/>
    <x v="5"/>
    <x v="29"/>
  </r>
  <r>
    <n v="5"/>
    <x v="0"/>
    <x v="52"/>
    <x v="0"/>
    <n v="1"/>
    <n v="17100078.280000001"/>
    <n v="549.24"/>
    <n v="0"/>
    <n v="0"/>
    <n v="0"/>
    <n v="0"/>
    <n v="17100627.52"/>
    <s v="Wyoming"/>
    <d v="2021-07-01T00:00:00"/>
    <x v="5"/>
    <d v="2021-07-01T00:00:00"/>
    <x v="0"/>
    <x v="0"/>
    <x v="5"/>
    <x v="29"/>
  </r>
  <r>
    <n v="5"/>
    <x v="0"/>
    <x v="51"/>
    <x v="2"/>
    <n v="1"/>
    <n v="91893.540000000008"/>
    <n v="2369.83"/>
    <n v="0"/>
    <n v="0"/>
    <n v="0"/>
    <n v="0"/>
    <n v="94263.37"/>
    <s v="Wyoming"/>
    <d v="2021-07-01T00:00:00"/>
    <x v="5"/>
    <d v="2021-07-01T00:00:00"/>
    <x v="0"/>
    <x v="0"/>
    <x v="5"/>
    <x v="29"/>
  </r>
  <r>
    <n v="5"/>
    <x v="0"/>
    <x v="52"/>
    <x v="2"/>
    <n v="1"/>
    <n v="219718.17"/>
    <n v="94027.56"/>
    <n v="0"/>
    <n v="0"/>
    <n v="0"/>
    <n v="0"/>
    <n v="313745.73"/>
    <s v="Wyoming"/>
    <d v="2021-07-01T00:00:00"/>
    <x v="5"/>
    <d v="2021-07-01T00:00:00"/>
    <x v="0"/>
    <x v="0"/>
    <x v="5"/>
    <x v="29"/>
  </r>
  <r>
    <n v="5"/>
    <x v="0"/>
    <x v="51"/>
    <x v="0"/>
    <n v="1"/>
    <n v="4232532.6100000003"/>
    <n v="363.14"/>
    <n v="-7554.5"/>
    <n v="0"/>
    <n v="0"/>
    <n v="0"/>
    <n v="4225341.25"/>
    <s v="Wyoming"/>
    <d v="2021-06-01T00:00:00"/>
    <x v="6"/>
    <d v="2021-06-01T00:00:00"/>
    <x v="0"/>
    <x v="0"/>
    <x v="5"/>
    <x v="29"/>
  </r>
  <r>
    <n v="5"/>
    <x v="0"/>
    <x v="52"/>
    <x v="0"/>
    <n v="1"/>
    <n v="17212571.530000001"/>
    <n v="-112.27"/>
    <n v="-112380.98"/>
    <n v="0"/>
    <n v="0"/>
    <n v="0"/>
    <n v="17100078.280000001"/>
    <s v="Wyoming"/>
    <d v="2021-06-01T00:00:00"/>
    <x v="6"/>
    <d v="2021-06-01T00:00:00"/>
    <x v="0"/>
    <x v="0"/>
    <x v="5"/>
    <x v="29"/>
  </r>
  <r>
    <n v="5"/>
    <x v="0"/>
    <x v="51"/>
    <x v="2"/>
    <n v="1"/>
    <n v="92502.38"/>
    <n v="-608.84"/>
    <n v="0"/>
    <n v="0"/>
    <n v="0"/>
    <n v="0"/>
    <n v="91893.540000000008"/>
    <s v="Wyoming"/>
    <d v="2021-06-01T00:00:00"/>
    <x v="6"/>
    <d v="2021-06-01T00:00:00"/>
    <x v="0"/>
    <x v="0"/>
    <x v="5"/>
    <x v="29"/>
  </r>
  <r>
    <n v="5"/>
    <x v="0"/>
    <x v="52"/>
    <x v="2"/>
    <n v="1"/>
    <n v="239821.23"/>
    <n v="-20103.060000000001"/>
    <n v="0"/>
    <n v="0"/>
    <n v="0"/>
    <n v="0"/>
    <n v="219718.17"/>
    <s v="Wyoming"/>
    <d v="2021-06-01T00:00:00"/>
    <x v="6"/>
    <d v="2021-06-01T00:00:00"/>
    <x v="0"/>
    <x v="0"/>
    <x v="5"/>
    <x v="29"/>
  </r>
  <r>
    <n v="5"/>
    <x v="0"/>
    <x v="51"/>
    <x v="0"/>
    <n v="1"/>
    <n v="4232532.6100000003"/>
    <n v="0"/>
    <n v="0"/>
    <n v="0"/>
    <n v="0"/>
    <n v="0"/>
    <n v="4232532.6100000003"/>
    <s v="Wyoming"/>
    <d v="2021-05-01T00:00:00"/>
    <x v="7"/>
    <d v="2021-05-01T00:00:00"/>
    <x v="0"/>
    <x v="0"/>
    <x v="5"/>
    <x v="29"/>
  </r>
  <r>
    <n v="5"/>
    <x v="0"/>
    <x v="52"/>
    <x v="0"/>
    <n v="1"/>
    <n v="16090695.83"/>
    <n v="1121875.7"/>
    <n v="0"/>
    <n v="0"/>
    <n v="0"/>
    <n v="0"/>
    <n v="17212571.530000001"/>
    <s v="Wyoming"/>
    <d v="2021-05-01T00:00:00"/>
    <x v="7"/>
    <d v="2021-05-01T00:00:00"/>
    <x v="0"/>
    <x v="0"/>
    <x v="5"/>
    <x v="29"/>
  </r>
  <r>
    <n v="5"/>
    <x v="0"/>
    <x v="51"/>
    <x v="2"/>
    <n v="1"/>
    <n v="92476.88"/>
    <n v="25.5"/>
    <n v="0"/>
    <n v="0"/>
    <n v="0"/>
    <n v="0"/>
    <n v="92502.38"/>
    <s v="Wyoming"/>
    <d v="2021-05-01T00:00:00"/>
    <x v="7"/>
    <d v="2021-05-01T00:00:00"/>
    <x v="0"/>
    <x v="0"/>
    <x v="5"/>
    <x v="29"/>
  </r>
  <r>
    <n v="5"/>
    <x v="0"/>
    <x v="52"/>
    <x v="2"/>
    <n v="1"/>
    <n v="1021539.34"/>
    <n v="-781718.11"/>
    <n v="0"/>
    <n v="0"/>
    <n v="0"/>
    <n v="0"/>
    <n v="239821.23"/>
    <s v="Wyoming"/>
    <d v="2021-05-01T00:00:00"/>
    <x v="7"/>
    <d v="2021-05-01T00:00:00"/>
    <x v="0"/>
    <x v="0"/>
    <x v="5"/>
    <x v="29"/>
  </r>
  <r>
    <n v="5"/>
    <x v="0"/>
    <x v="51"/>
    <x v="0"/>
    <n v="1"/>
    <n v="4232532.6100000003"/>
    <n v="0"/>
    <n v="0"/>
    <n v="0"/>
    <n v="0"/>
    <n v="0"/>
    <n v="4232532.6100000003"/>
    <s v="Wyoming"/>
    <d v="2021-04-01T00:00:00"/>
    <x v="8"/>
    <d v="2021-04-01T00:00:00"/>
    <x v="0"/>
    <x v="0"/>
    <x v="5"/>
    <x v="29"/>
  </r>
  <r>
    <n v="5"/>
    <x v="0"/>
    <x v="52"/>
    <x v="0"/>
    <n v="1"/>
    <n v="16088224.689999999"/>
    <n v="2471.14"/>
    <n v="0"/>
    <n v="0"/>
    <n v="0"/>
    <n v="0"/>
    <n v="16090695.83"/>
    <s v="Wyoming"/>
    <d v="2021-04-01T00:00:00"/>
    <x v="8"/>
    <d v="2021-04-01T00:00:00"/>
    <x v="0"/>
    <x v="0"/>
    <x v="5"/>
    <x v="29"/>
  </r>
  <r>
    <n v="5"/>
    <x v="0"/>
    <x v="51"/>
    <x v="2"/>
    <n v="1"/>
    <n v="92768.67"/>
    <n v="-291.79000000000002"/>
    <n v="0"/>
    <n v="0"/>
    <n v="0"/>
    <n v="0"/>
    <n v="92476.88"/>
    <s v="Wyoming"/>
    <d v="2021-04-01T00:00:00"/>
    <x v="8"/>
    <d v="2021-04-01T00:00:00"/>
    <x v="0"/>
    <x v="0"/>
    <x v="5"/>
    <x v="29"/>
  </r>
  <r>
    <n v="5"/>
    <x v="0"/>
    <x v="52"/>
    <x v="2"/>
    <n v="1"/>
    <n v="937833.78"/>
    <n v="83705.56"/>
    <n v="0"/>
    <n v="0"/>
    <n v="0"/>
    <n v="0"/>
    <n v="1021539.34"/>
    <s v="Wyoming"/>
    <d v="2021-04-01T00:00:00"/>
    <x v="8"/>
    <d v="2021-04-01T00:00:00"/>
    <x v="0"/>
    <x v="0"/>
    <x v="5"/>
    <x v="29"/>
  </r>
  <r>
    <n v="5"/>
    <x v="0"/>
    <x v="51"/>
    <x v="0"/>
    <n v="1"/>
    <n v="4232532.6100000003"/>
    <n v="0"/>
    <n v="0"/>
    <n v="0"/>
    <n v="0"/>
    <n v="0"/>
    <n v="4232532.6100000003"/>
    <s v="Wyoming"/>
    <d v="2021-03-01T00:00:00"/>
    <x v="9"/>
    <d v="2021-03-01T00:00:00"/>
    <x v="0"/>
    <x v="0"/>
    <x v="5"/>
    <x v="29"/>
  </r>
  <r>
    <n v="5"/>
    <x v="0"/>
    <x v="52"/>
    <x v="0"/>
    <n v="1"/>
    <n v="16086381.890000001"/>
    <n v="1842.8"/>
    <n v="0"/>
    <n v="0"/>
    <n v="0"/>
    <n v="0"/>
    <n v="16088224.689999999"/>
    <s v="Wyoming"/>
    <d v="2021-03-01T00:00:00"/>
    <x v="9"/>
    <d v="2021-03-01T00:00:00"/>
    <x v="0"/>
    <x v="0"/>
    <x v="5"/>
    <x v="29"/>
  </r>
  <r>
    <n v="5"/>
    <x v="0"/>
    <x v="51"/>
    <x v="2"/>
    <n v="1"/>
    <n v="92632.12"/>
    <n v="136.55000000000001"/>
    <n v="0"/>
    <n v="0"/>
    <n v="0"/>
    <n v="0"/>
    <n v="92768.67"/>
    <s v="Wyoming"/>
    <d v="2021-03-01T00:00:00"/>
    <x v="9"/>
    <d v="2021-03-01T00:00:00"/>
    <x v="0"/>
    <x v="0"/>
    <x v="5"/>
    <x v="29"/>
  </r>
  <r>
    <n v="5"/>
    <x v="0"/>
    <x v="52"/>
    <x v="2"/>
    <n v="1"/>
    <n v="855915.22"/>
    <n v="81918.559999999998"/>
    <n v="0"/>
    <n v="0"/>
    <n v="0"/>
    <n v="0"/>
    <n v="937833.78"/>
    <s v="Wyoming"/>
    <d v="2021-03-01T00:00:00"/>
    <x v="9"/>
    <d v="2021-03-01T00:00:00"/>
    <x v="0"/>
    <x v="0"/>
    <x v="5"/>
    <x v="29"/>
  </r>
  <r>
    <n v="5"/>
    <x v="0"/>
    <x v="51"/>
    <x v="0"/>
    <n v="1"/>
    <n v="4239105.0199999996"/>
    <n v="0"/>
    <n v="-6572.41"/>
    <n v="0"/>
    <n v="0"/>
    <n v="0"/>
    <n v="4232532.6100000003"/>
    <s v="Wyoming"/>
    <d v="2021-02-01T00:00:00"/>
    <x v="10"/>
    <d v="2021-02-01T00:00:00"/>
    <x v="0"/>
    <x v="0"/>
    <x v="5"/>
    <x v="29"/>
  </r>
  <r>
    <n v="5"/>
    <x v="0"/>
    <x v="52"/>
    <x v="0"/>
    <n v="1"/>
    <n v="16086381.890000001"/>
    <n v="0"/>
    <n v="0"/>
    <n v="0"/>
    <n v="0"/>
    <n v="0"/>
    <n v="16086381.890000001"/>
    <s v="Wyoming"/>
    <d v="2021-02-01T00:00:00"/>
    <x v="10"/>
    <d v="2021-02-01T00:00:00"/>
    <x v="0"/>
    <x v="0"/>
    <x v="5"/>
    <x v="29"/>
  </r>
  <r>
    <n v="5"/>
    <x v="0"/>
    <x v="51"/>
    <x v="2"/>
    <n v="1"/>
    <n v="92635.78"/>
    <n v="-3.66"/>
    <n v="0"/>
    <n v="0"/>
    <n v="0"/>
    <n v="0"/>
    <n v="92632.12"/>
    <s v="Wyoming"/>
    <d v="2021-02-01T00:00:00"/>
    <x v="10"/>
    <d v="2021-02-01T00:00:00"/>
    <x v="0"/>
    <x v="0"/>
    <x v="5"/>
    <x v="29"/>
  </r>
  <r>
    <n v="5"/>
    <x v="0"/>
    <x v="52"/>
    <x v="2"/>
    <n v="1"/>
    <n v="790674.12"/>
    <n v="65241.1"/>
    <n v="0"/>
    <n v="0"/>
    <n v="0"/>
    <n v="0"/>
    <n v="855915.22"/>
    <s v="Wyoming"/>
    <d v="2021-02-01T00:00:00"/>
    <x v="10"/>
    <d v="2021-02-01T00:00:00"/>
    <x v="0"/>
    <x v="0"/>
    <x v="5"/>
    <x v="29"/>
  </r>
  <r>
    <n v="5"/>
    <x v="0"/>
    <x v="51"/>
    <x v="0"/>
    <n v="1"/>
    <n v="4243368.7699999996"/>
    <n v="0"/>
    <n v="-4263.75"/>
    <n v="0"/>
    <n v="0"/>
    <n v="0"/>
    <n v="4239105.0199999996"/>
    <s v="Wyoming"/>
    <d v="2021-01-01T00:00:00"/>
    <x v="11"/>
    <d v="2021-01-01T00:00:00"/>
    <x v="0"/>
    <x v="0"/>
    <x v="5"/>
    <x v="29"/>
  </r>
  <r>
    <n v="5"/>
    <x v="0"/>
    <x v="52"/>
    <x v="0"/>
    <n v="1"/>
    <n v="16079248.58"/>
    <n v="7133.31"/>
    <n v="0"/>
    <n v="0"/>
    <n v="0"/>
    <n v="0"/>
    <n v="16086381.890000001"/>
    <s v="Wyoming"/>
    <d v="2021-01-01T00:00:00"/>
    <x v="11"/>
    <d v="2021-01-01T00:00:00"/>
    <x v="0"/>
    <x v="0"/>
    <x v="5"/>
    <x v="29"/>
  </r>
  <r>
    <n v="5"/>
    <x v="0"/>
    <x v="51"/>
    <x v="2"/>
    <n v="1"/>
    <n v="92689.3"/>
    <n v="-53.52"/>
    <n v="0"/>
    <n v="0"/>
    <n v="0"/>
    <n v="0"/>
    <n v="92635.78"/>
    <s v="Wyoming"/>
    <d v="2021-01-01T00:00:00"/>
    <x v="11"/>
    <d v="2021-01-01T00:00:00"/>
    <x v="0"/>
    <x v="0"/>
    <x v="5"/>
    <x v="29"/>
  </r>
  <r>
    <n v="5"/>
    <x v="0"/>
    <x v="52"/>
    <x v="2"/>
    <n v="1"/>
    <n v="763765.83"/>
    <n v="26908.29"/>
    <n v="0"/>
    <n v="0"/>
    <n v="0"/>
    <n v="0"/>
    <n v="790674.12"/>
    <s v="Wyoming"/>
    <d v="2021-01-01T00:00:00"/>
    <x v="11"/>
    <d v="2021-01-01T00:00:00"/>
    <x v="0"/>
    <x v="0"/>
    <x v="5"/>
    <x v="29"/>
  </r>
  <r>
    <n v="5"/>
    <x v="2"/>
    <x v="5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29"/>
  </r>
  <r>
    <n v="5"/>
    <x v="2"/>
    <x v="5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9"/>
  </r>
  <r>
    <n v="5"/>
    <x v="2"/>
    <x v="5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29"/>
  </r>
  <r>
    <n v="5"/>
    <x v="0"/>
    <x v="54"/>
    <x v="0"/>
    <n v="1"/>
    <n v="843748.29"/>
    <n v="0"/>
    <n v="0"/>
    <n v="2136.89"/>
    <n v="0"/>
    <n v="0"/>
    <n v="845885.18"/>
    <s v="Wyoming"/>
    <d v="2020-12-01T00:00:00"/>
    <x v="0"/>
    <d v="2020-12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30"/>
  </r>
  <r>
    <n v="5"/>
    <x v="0"/>
    <x v="56"/>
    <x v="0"/>
    <n v="1"/>
    <n v="7347775.7800000003"/>
    <n v="1479023.6400000001"/>
    <n v="-946.59"/>
    <n v="4067.38"/>
    <n v="0"/>
    <n v="0"/>
    <n v="8829920.2100000009"/>
    <s v="Wyoming"/>
    <d v="2020-12-01T00:00:00"/>
    <x v="0"/>
    <d v="2020-12-01T00:00:00"/>
    <x v="0"/>
    <x v="0"/>
    <x v="5"/>
    <x v="30"/>
  </r>
  <r>
    <n v="5"/>
    <x v="0"/>
    <x v="54"/>
    <x v="2"/>
    <n v="1"/>
    <n v="13577.98"/>
    <n v="-13577.98"/>
    <n v="0"/>
    <n v="0"/>
    <n v="0"/>
    <n v="0"/>
    <n v="0"/>
    <s v="Wyoming"/>
    <d v="2020-12-01T00:00:00"/>
    <x v="0"/>
    <d v="2020-12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5"/>
    <x v="30"/>
  </r>
  <r>
    <n v="5"/>
    <x v="0"/>
    <x v="56"/>
    <x v="2"/>
    <n v="1"/>
    <n v="13578.04"/>
    <n v="263590.55"/>
    <n v="0"/>
    <n v="0"/>
    <n v="0"/>
    <n v="0"/>
    <n v="277168.59000000003"/>
    <s v="Wyoming"/>
    <d v="2020-12-01T00:00:00"/>
    <x v="0"/>
    <d v="2020-12-01T00:00:00"/>
    <x v="0"/>
    <x v="0"/>
    <x v="5"/>
    <x v="30"/>
  </r>
  <r>
    <n v="5"/>
    <x v="0"/>
    <x v="54"/>
    <x v="0"/>
    <n v="1"/>
    <n v="1114569.7"/>
    <n v="0"/>
    <n v="0"/>
    <n v="3274.91"/>
    <n v="-951.56000000000006"/>
    <n v="0"/>
    <n v="1116893.05"/>
    <s v="Wyoming"/>
    <d v="2021-11-01T00:00:00"/>
    <x v="1"/>
    <d v="2021-11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30"/>
  </r>
  <r>
    <n v="5"/>
    <x v="0"/>
    <x v="56"/>
    <x v="0"/>
    <n v="1"/>
    <n v="8604116.8000000007"/>
    <n v="-4431.1000000000004"/>
    <n v="-5324.83"/>
    <n v="4786.43"/>
    <n v="-69.62"/>
    <n v="0"/>
    <n v="8599077.6799999997"/>
    <s v="Wyoming"/>
    <d v="2021-11-01T00:00:00"/>
    <x v="1"/>
    <d v="2021-11-01T00:00:00"/>
    <x v="0"/>
    <x v="0"/>
    <x v="5"/>
    <x v="30"/>
  </r>
  <r>
    <n v="5"/>
    <x v="0"/>
    <x v="54"/>
    <x v="2"/>
    <n v="1"/>
    <n v="6010.09"/>
    <n v="5100.6099999999997"/>
    <n v="0"/>
    <n v="0"/>
    <n v="0"/>
    <n v="0"/>
    <n v="11110.7"/>
    <s v="Wyoming"/>
    <d v="2021-11-01T00:00:00"/>
    <x v="1"/>
    <d v="2021-11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5"/>
    <x v="30"/>
  </r>
  <r>
    <n v="5"/>
    <x v="0"/>
    <x v="56"/>
    <x v="2"/>
    <n v="1"/>
    <n v="1579"/>
    <n v="9531.73"/>
    <n v="0"/>
    <n v="0"/>
    <n v="0"/>
    <n v="0"/>
    <n v="11110.73"/>
    <s v="Wyoming"/>
    <d v="2021-11-01T00:00:00"/>
    <x v="1"/>
    <d v="2021-11-01T00:00:00"/>
    <x v="0"/>
    <x v="0"/>
    <x v="5"/>
    <x v="30"/>
  </r>
  <r>
    <n v="5"/>
    <x v="0"/>
    <x v="54"/>
    <x v="0"/>
    <n v="1"/>
    <n v="858188.64"/>
    <n v="255226.57"/>
    <n v="0"/>
    <n v="1154.49"/>
    <n v="0"/>
    <n v="0"/>
    <n v="1114569.7"/>
    <s v="Wyoming"/>
    <d v="2021-10-01T00:00:00"/>
    <x v="2"/>
    <d v="2021-10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30"/>
  </r>
  <r>
    <n v="5"/>
    <x v="0"/>
    <x v="56"/>
    <x v="0"/>
    <n v="1"/>
    <n v="8590545.6300000008"/>
    <n v="0"/>
    <n v="0"/>
    <n v="13571.17"/>
    <n v="0"/>
    <n v="0"/>
    <n v="8604116.8000000007"/>
    <s v="Wyoming"/>
    <d v="2021-10-01T00:00:00"/>
    <x v="2"/>
    <d v="2021-10-01T00:00:00"/>
    <x v="0"/>
    <x v="0"/>
    <x v="5"/>
    <x v="30"/>
  </r>
  <r>
    <n v="5"/>
    <x v="0"/>
    <x v="54"/>
    <x v="2"/>
    <n v="1"/>
    <n v="0"/>
    <n v="6010.09"/>
    <n v="0"/>
    <n v="0"/>
    <n v="0"/>
    <n v="0"/>
    <n v="6010.09"/>
    <s v="Wyoming"/>
    <d v="2021-10-01T00:00:00"/>
    <x v="2"/>
    <d v="2021-10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5"/>
    <x v="30"/>
  </r>
  <r>
    <n v="5"/>
    <x v="0"/>
    <x v="56"/>
    <x v="2"/>
    <n v="1"/>
    <n v="250795.47"/>
    <n v="-249216.47"/>
    <n v="0"/>
    <n v="0"/>
    <n v="0"/>
    <n v="0"/>
    <n v="1579"/>
    <s v="Wyoming"/>
    <d v="2021-10-01T00:00:00"/>
    <x v="2"/>
    <d v="2021-10-01T00:00:00"/>
    <x v="0"/>
    <x v="0"/>
    <x v="5"/>
    <x v="30"/>
  </r>
  <r>
    <n v="5"/>
    <x v="0"/>
    <x v="54"/>
    <x v="0"/>
    <n v="1"/>
    <n v="855784.67"/>
    <n v="2403.9700000000003"/>
    <n v="0"/>
    <n v="0"/>
    <n v="0"/>
    <n v="0"/>
    <n v="858188.64"/>
    <s v="Wyoming"/>
    <d v="2021-09-01T00:00:00"/>
    <x v="3"/>
    <d v="2021-09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30"/>
  </r>
  <r>
    <n v="5"/>
    <x v="0"/>
    <x v="56"/>
    <x v="0"/>
    <n v="1"/>
    <n v="8557642.6999999993"/>
    <n v="32902.93"/>
    <n v="0"/>
    <n v="0"/>
    <n v="0"/>
    <n v="0"/>
    <n v="8590545.6300000008"/>
    <s v="Wyoming"/>
    <d v="2021-09-01T00:00:00"/>
    <x v="3"/>
    <d v="2021-09-01T00:00:00"/>
    <x v="0"/>
    <x v="0"/>
    <x v="5"/>
    <x v="30"/>
  </r>
  <r>
    <n v="5"/>
    <x v="0"/>
    <x v="54"/>
    <x v="2"/>
    <n v="1"/>
    <n v="17239.11"/>
    <n v="-17239.11"/>
    <n v="0"/>
    <n v="0"/>
    <n v="0"/>
    <n v="0"/>
    <n v="0"/>
    <s v="Wyoming"/>
    <d v="2021-09-01T00:00:00"/>
    <x v="3"/>
    <d v="2021-09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5"/>
    <x v="30"/>
  </r>
  <r>
    <n v="5"/>
    <x v="0"/>
    <x v="56"/>
    <x v="2"/>
    <n v="1"/>
    <n v="268053.58"/>
    <n v="-17258.11"/>
    <n v="0"/>
    <n v="0"/>
    <n v="0"/>
    <n v="0"/>
    <n v="250795.47"/>
    <s v="Wyoming"/>
    <d v="2021-09-01T00:00:00"/>
    <x v="3"/>
    <d v="2021-09-01T00:00:00"/>
    <x v="0"/>
    <x v="0"/>
    <x v="5"/>
    <x v="30"/>
  </r>
  <r>
    <n v="5"/>
    <x v="0"/>
    <x v="54"/>
    <x v="0"/>
    <n v="1"/>
    <n v="854384.81"/>
    <n v="0"/>
    <n v="0"/>
    <n v="1399.8600000000001"/>
    <n v="0"/>
    <n v="0"/>
    <n v="855784.67"/>
    <s v="Wyoming"/>
    <d v="2021-08-01T00:00:00"/>
    <x v="4"/>
    <d v="2021-08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30"/>
  </r>
  <r>
    <n v="5"/>
    <x v="0"/>
    <x v="56"/>
    <x v="0"/>
    <n v="1"/>
    <n v="8564020.2100000009"/>
    <n v="-5284.32"/>
    <n v="-233.73000000000002"/>
    <n v="0"/>
    <n v="-859.46"/>
    <n v="0"/>
    <n v="8557642.6999999993"/>
    <s v="Wyoming"/>
    <d v="2021-08-01T00:00:00"/>
    <x v="4"/>
    <d v="2021-08-01T00:00:00"/>
    <x v="0"/>
    <x v="0"/>
    <x v="5"/>
    <x v="30"/>
  </r>
  <r>
    <n v="5"/>
    <x v="0"/>
    <x v="54"/>
    <x v="2"/>
    <n v="1"/>
    <n v="13087.87"/>
    <n v="4151.24"/>
    <n v="0"/>
    <n v="0"/>
    <n v="0"/>
    <n v="0"/>
    <n v="17239.11"/>
    <s v="Wyoming"/>
    <d v="2021-08-01T00:00:00"/>
    <x v="4"/>
    <d v="2021-08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5"/>
    <x v="30"/>
  </r>
  <r>
    <n v="5"/>
    <x v="0"/>
    <x v="56"/>
    <x v="2"/>
    <n v="1"/>
    <n v="278521.87"/>
    <n v="-10468.290000000001"/>
    <n v="0"/>
    <n v="0"/>
    <n v="0"/>
    <n v="0"/>
    <n v="268053.58"/>
    <s v="Wyoming"/>
    <d v="2021-08-01T00:00:00"/>
    <x v="4"/>
    <d v="2021-08-01T00:00:00"/>
    <x v="0"/>
    <x v="0"/>
    <x v="5"/>
    <x v="30"/>
  </r>
  <r>
    <n v="5"/>
    <x v="0"/>
    <x v="54"/>
    <x v="0"/>
    <n v="1"/>
    <n v="854384.81"/>
    <n v="0"/>
    <n v="0"/>
    <n v="0"/>
    <n v="0"/>
    <n v="0"/>
    <n v="854384.81"/>
    <s v="Wyoming"/>
    <d v="2021-07-01T00:00:00"/>
    <x v="5"/>
    <d v="2021-07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30"/>
  </r>
  <r>
    <n v="5"/>
    <x v="0"/>
    <x v="56"/>
    <x v="0"/>
    <n v="1"/>
    <n v="9063159.8100000005"/>
    <n v="137995.65"/>
    <n v="-657154.18000000005"/>
    <n v="20018.93"/>
    <n v="0"/>
    <n v="0"/>
    <n v="8564020.2100000009"/>
    <s v="Wyoming"/>
    <d v="2021-07-01T00:00:00"/>
    <x v="5"/>
    <d v="2021-07-01T00:00:00"/>
    <x v="0"/>
    <x v="0"/>
    <x v="5"/>
    <x v="30"/>
  </r>
  <r>
    <n v="5"/>
    <x v="0"/>
    <x v="54"/>
    <x v="2"/>
    <n v="1"/>
    <n v="5602.13"/>
    <n v="7485.74"/>
    <n v="0"/>
    <n v="0"/>
    <n v="0"/>
    <n v="0"/>
    <n v="13087.87"/>
    <s v="Wyoming"/>
    <d v="2021-07-01T00:00:00"/>
    <x v="5"/>
    <d v="2021-07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5"/>
    <x v="30"/>
  </r>
  <r>
    <n v="5"/>
    <x v="0"/>
    <x v="56"/>
    <x v="2"/>
    <n v="1"/>
    <n v="399892.32"/>
    <n v="-121370.45"/>
    <n v="0"/>
    <n v="0"/>
    <n v="0"/>
    <n v="0"/>
    <n v="278521.87"/>
    <s v="Wyoming"/>
    <d v="2021-07-01T00:00:00"/>
    <x v="5"/>
    <d v="2021-07-01T00:00:00"/>
    <x v="0"/>
    <x v="0"/>
    <x v="5"/>
    <x v="30"/>
  </r>
  <r>
    <n v="5"/>
    <x v="0"/>
    <x v="54"/>
    <x v="0"/>
    <n v="1"/>
    <n v="854384.81"/>
    <n v="0"/>
    <n v="0"/>
    <n v="0"/>
    <n v="0"/>
    <n v="0"/>
    <n v="854384.81"/>
    <s v="Wyoming"/>
    <d v="2021-06-01T00:00:00"/>
    <x v="6"/>
    <d v="2021-06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30"/>
  </r>
  <r>
    <n v="5"/>
    <x v="0"/>
    <x v="56"/>
    <x v="0"/>
    <n v="1"/>
    <n v="9699604.6199999992"/>
    <n v="0"/>
    <n v="-636444.81000000006"/>
    <n v="0"/>
    <n v="0"/>
    <n v="0"/>
    <n v="9063159.8100000005"/>
    <s v="Wyoming"/>
    <d v="2021-06-01T00:00:00"/>
    <x v="6"/>
    <d v="2021-06-01T00:00:00"/>
    <x v="0"/>
    <x v="0"/>
    <x v="5"/>
    <x v="30"/>
  </r>
  <r>
    <n v="5"/>
    <x v="0"/>
    <x v="54"/>
    <x v="2"/>
    <n v="1"/>
    <n v="1799.21"/>
    <n v="3802.92"/>
    <n v="0"/>
    <n v="0"/>
    <n v="0"/>
    <n v="0"/>
    <n v="5602.13"/>
    <s v="Wyoming"/>
    <d v="2021-06-01T00:00:00"/>
    <x v="6"/>
    <d v="2021-06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5"/>
    <x v="30"/>
  </r>
  <r>
    <n v="5"/>
    <x v="0"/>
    <x v="56"/>
    <x v="2"/>
    <n v="1"/>
    <n v="323529.02"/>
    <n v="76363.3"/>
    <n v="0"/>
    <n v="0"/>
    <n v="0"/>
    <n v="0"/>
    <n v="399892.32"/>
    <s v="Wyoming"/>
    <d v="2021-06-01T00:00:00"/>
    <x v="6"/>
    <d v="2021-06-01T00:00:00"/>
    <x v="0"/>
    <x v="0"/>
    <x v="5"/>
    <x v="30"/>
  </r>
  <r>
    <n v="5"/>
    <x v="0"/>
    <x v="54"/>
    <x v="0"/>
    <n v="1"/>
    <n v="844223.29"/>
    <n v="2841.35"/>
    <n v="0"/>
    <n v="7320.17"/>
    <n v="0"/>
    <n v="0"/>
    <n v="854384.81"/>
    <s v="Wyoming"/>
    <d v="2021-05-01T00:00:00"/>
    <x v="7"/>
    <d v="2021-05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30"/>
  </r>
  <r>
    <n v="5"/>
    <x v="0"/>
    <x v="56"/>
    <x v="0"/>
    <n v="1"/>
    <n v="9478753.7799999993"/>
    <n v="207363.31"/>
    <n v="-1308.3700000000001"/>
    <n v="14795.9"/>
    <n v="0"/>
    <n v="0"/>
    <n v="9699604.6199999992"/>
    <s v="Wyoming"/>
    <d v="2021-05-01T00:00:00"/>
    <x v="7"/>
    <d v="2021-05-01T00:00:00"/>
    <x v="0"/>
    <x v="0"/>
    <x v="5"/>
    <x v="30"/>
  </r>
  <r>
    <n v="5"/>
    <x v="0"/>
    <x v="54"/>
    <x v="2"/>
    <n v="1"/>
    <n v="5342.64"/>
    <n v="-3543.4300000000003"/>
    <n v="0"/>
    <n v="0"/>
    <n v="0"/>
    <n v="0"/>
    <n v="1799.21"/>
    <s v="Wyoming"/>
    <d v="2021-05-01T00:00:00"/>
    <x v="7"/>
    <d v="2021-05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5"/>
    <x v="30"/>
  </r>
  <r>
    <n v="5"/>
    <x v="0"/>
    <x v="56"/>
    <x v="2"/>
    <n v="1"/>
    <n v="457340.73"/>
    <n v="-133811.71"/>
    <n v="0"/>
    <n v="0"/>
    <n v="0"/>
    <n v="0"/>
    <n v="323529.02"/>
    <s v="Wyoming"/>
    <d v="2021-05-01T00:00:00"/>
    <x v="7"/>
    <d v="2021-05-01T00:00:00"/>
    <x v="0"/>
    <x v="0"/>
    <x v="5"/>
    <x v="30"/>
  </r>
  <r>
    <n v="5"/>
    <x v="0"/>
    <x v="54"/>
    <x v="0"/>
    <n v="1"/>
    <n v="845885.18"/>
    <n v="0"/>
    <n v="-2905.48"/>
    <n v="1243.5899999999999"/>
    <n v="0"/>
    <n v="0"/>
    <n v="844223.29"/>
    <s v="Wyoming"/>
    <d v="2021-04-01T00:00:00"/>
    <x v="8"/>
    <d v="2021-04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30"/>
  </r>
  <r>
    <n v="5"/>
    <x v="0"/>
    <x v="56"/>
    <x v="0"/>
    <n v="1"/>
    <n v="9453377.9800000004"/>
    <n v="137068.57"/>
    <n v="-128488.99"/>
    <n v="16796.22"/>
    <n v="0"/>
    <n v="0"/>
    <n v="9478753.7799999993"/>
    <s v="Wyoming"/>
    <d v="2021-04-01T00:00:00"/>
    <x v="8"/>
    <d v="2021-04-01T00:00:00"/>
    <x v="0"/>
    <x v="0"/>
    <x v="5"/>
    <x v="30"/>
  </r>
  <r>
    <n v="5"/>
    <x v="0"/>
    <x v="54"/>
    <x v="2"/>
    <n v="1"/>
    <n v="2699.86"/>
    <n v="2642.78"/>
    <n v="0"/>
    <n v="0"/>
    <n v="0"/>
    <n v="0"/>
    <n v="5342.64"/>
    <s v="Wyoming"/>
    <d v="2021-04-01T00:00:00"/>
    <x v="8"/>
    <d v="2021-04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5"/>
    <x v="30"/>
  </r>
  <r>
    <n v="5"/>
    <x v="0"/>
    <x v="56"/>
    <x v="2"/>
    <n v="1"/>
    <n v="394995.02"/>
    <n v="62345.71"/>
    <n v="0"/>
    <n v="0"/>
    <n v="0"/>
    <n v="0"/>
    <n v="457340.73"/>
    <s v="Wyoming"/>
    <d v="2021-04-01T00:00:00"/>
    <x v="8"/>
    <d v="2021-04-01T00:00:00"/>
    <x v="0"/>
    <x v="0"/>
    <x v="5"/>
    <x v="30"/>
  </r>
  <r>
    <n v="5"/>
    <x v="0"/>
    <x v="54"/>
    <x v="0"/>
    <n v="1"/>
    <n v="845885.18"/>
    <n v="0"/>
    <n v="0"/>
    <n v="0"/>
    <n v="0"/>
    <n v="0"/>
    <n v="845885.18"/>
    <s v="Wyoming"/>
    <d v="2021-03-01T00:00:00"/>
    <x v="9"/>
    <d v="2021-03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30"/>
  </r>
  <r>
    <n v="5"/>
    <x v="0"/>
    <x v="56"/>
    <x v="0"/>
    <n v="1"/>
    <n v="8824812.6699999999"/>
    <n v="628233.23"/>
    <n v="0"/>
    <n v="332.08"/>
    <n v="0"/>
    <n v="0"/>
    <n v="9453377.9800000004"/>
    <s v="Wyoming"/>
    <d v="2021-03-01T00:00:00"/>
    <x v="9"/>
    <d v="2021-03-01T00:00:00"/>
    <x v="0"/>
    <x v="0"/>
    <x v="5"/>
    <x v="30"/>
  </r>
  <r>
    <n v="5"/>
    <x v="0"/>
    <x v="54"/>
    <x v="2"/>
    <n v="1"/>
    <n v="0"/>
    <n v="2699.86"/>
    <n v="0"/>
    <n v="0"/>
    <n v="0"/>
    <n v="0"/>
    <n v="2699.86"/>
    <s v="Wyoming"/>
    <d v="2021-03-01T00:00:00"/>
    <x v="9"/>
    <d v="2021-03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5"/>
    <x v="30"/>
  </r>
  <r>
    <n v="5"/>
    <x v="0"/>
    <x v="56"/>
    <x v="2"/>
    <n v="1"/>
    <n v="798288.89"/>
    <n v="-403293.87"/>
    <n v="0"/>
    <n v="0"/>
    <n v="0"/>
    <n v="0"/>
    <n v="394995.02"/>
    <s v="Wyoming"/>
    <d v="2021-03-01T00:00:00"/>
    <x v="9"/>
    <d v="2021-03-01T00:00:00"/>
    <x v="0"/>
    <x v="0"/>
    <x v="5"/>
    <x v="30"/>
  </r>
  <r>
    <n v="5"/>
    <x v="0"/>
    <x v="54"/>
    <x v="0"/>
    <n v="1"/>
    <n v="845885.18"/>
    <n v="0"/>
    <n v="0"/>
    <n v="0"/>
    <n v="0"/>
    <n v="0"/>
    <n v="845885.18"/>
    <s v="Wyoming"/>
    <d v="2021-02-01T00:00:00"/>
    <x v="10"/>
    <d v="2021-02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30"/>
  </r>
  <r>
    <n v="5"/>
    <x v="0"/>
    <x v="56"/>
    <x v="0"/>
    <n v="1"/>
    <n v="8829920.2100000009"/>
    <n v="7574.32"/>
    <n v="-14191.87"/>
    <n v="1510.01"/>
    <n v="0"/>
    <n v="0"/>
    <n v="8824812.6699999999"/>
    <s v="Wyoming"/>
    <d v="2021-02-01T00:00:00"/>
    <x v="10"/>
    <d v="2021-02-01T00:00:00"/>
    <x v="0"/>
    <x v="0"/>
    <x v="5"/>
    <x v="30"/>
  </r>
  <r>
    <n v="5"/>
    <x v="0"/>
    <x v="54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5"/>
    <x v="30"/>
  </r>
  <r>
    <n v="5"/>
    <x v="0"/>
    <x v="56"/>
    <x v="2"/>
    <n v="1"/>
    <n v="265582.88"/>
    <n v="532706.01"/>
    <n v="0"/>
    <n v="0"/>
    <n v="0"/>
    <n v="0"/>
    <n v="798288.89"/>
    <s v="Wyoming"/>
    <d v="2021-02-01T00:00:00"/>
    <x v="10"/>
    <d v="2021-02-01T00:00:00"/>
    <x v="0"/>
    <x v="0"/>
    <x v="5"/>
    <x v="30"/>
  </r>
  <r>
    <n v="5"/>
    <x v="0"/>
    <x v="54"/>
    <x v="0"/>
    <n v="1"/>
    <n v="845885.18"/>
    <n v="0"/>
    <n v="0"/>
    <n v="0"/>
    <n v="0"/>
    <n v="0"/>
    <n v="845885.18"/>
    <s v="Wyoming"/>
    <d v="2021-01-01T00:00:00"/>
    <x v="11"/>
    <d v="2021-01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30"/>
  </r>
  <r>
    <n v="5"/>
    <x v="0"/>
    <x v="56"/>
    <x v="0"/>
    <n v="1"/>
    <n v="8829920.2100000009"/>
    <n v="0"/>
    <n v="0"/>
    <n v="0"/>
    <n v="0"/>
    <n v="0"/>
    <n v="8829920.2100000009"/>
    <s v="Wyoming"/>
    <d v="2021-01-01T00:00:00"/>
    <x v="11"/>
    <d v="2021-01-01T00:00:00"/>
    <x v="0"/>
    <x v="0"/>
    <x v="5"/>
    <x v="30"/>
  </r>
  <r>
    <n v="5"/>
    <x v="0"/>
    <x v="54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5"/>
    <x v="30"/>
  </r>
  <r>
    <n v="5"/>
    <x v="0"/>
    <x v="56"/>
    <x v="2"/>
    <n v="1"/>
    <n v="277168.59000000003"/>
    <n v="-11585.710000000001"/>
    <n v="0"/>
    <n v="0"/>
    <n v="0"/>
    <n v="0"/>
    <n v="265582.88"/>
    <s v="Wyoming"/>
    <d v="2021-01-01T00:00:00"/>
    <x v="11"/>
    <d v="2021-01-01T00:00:00"/>
    <x v="0"/>
    <x v="0"/>
    <x v="5"/>
    <x v="30"/>
  </r>
  <r>
    <n v="5"/>
    <x v="0"/>
    <x v="57"/>
    <x v="0"/>
    <n v="1"/>
    <n v="1873230.52"/>
    <n v="0"/>
    <n v="-11241.7"/>
    <n v="0"/>
    <n v="0"/>
    <n v="0"/>
    <n v="1861988.82"/>
    <s v="Wyoming"/>
    <d v="2020-12-01T00:00:00"/>
    <x v="0"/>
    <d v="2020-12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0-12-01T00:00:00"/>
    <x v="0"/>
    <d v="2020-12-01T00:00:00"/>
    <x v="0"/>
    <x v="0"/>
    <x v="5"/>
    <x v="31"/>
  </r>
  <r>
    <n v="5"/>
    <x v="0"/>
    <x v="57"/>
    <x v="0"/>
    <n v="1"/>
    <n v="1879469.7000000002"/>
    <n v="0"/>
    <n v="0"/>
    <n v="0"/>
    <n v="0"/>
    <n v="0"/>
    <n v="1879469.7000000002"/>
    <s v="Wyoming"/>
    <d v="2021-11-01T00:00:00"/>
    <x v="1"/>
    <d v="2021-11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11-01T00:00:00"/>
    <x v="1"/>
    <d v="2021-11-01T00:00:00"/>
    <x v="0"/>
    <x v="0"/>
    <x v="5"/>
    <x v="31"/>
  </r>
  <r>
    <n v="5"/>
    <x v="0"/>
    <x v="57"/>
    <x v="0"/>
    <n v="1"/>
    <n v="1874649.3599999999"/>
    <n v="5899.7"/>
    <n v="-1079.3600000000001"/>
    <n v="0"/>
    <n v="0"/>
    <n v="0"/>
    <n v="1879469.7000000002"/>
    <s v="Wyoming"/>
    <d v="2021-10-01T00:00:00"/>
    <x v="2"/>
    <d v="2021-10-01T00:00:00"/>
    <x v="0"/>
    <x v="0"/>
    <x v="5"/>
    <x v="31"/>
  </r>
  <r>
    <n v="5"/>
    <x v="0"/>
    <x v="57"/>
    <x v="2"/>
    <n v="1"/>
    <n v="-1124.78"/>
    <n v="3225.9300000000003"/>
    <n v="0"/>
    <n v="0"/>
    <n v="0"/>
    <n v="0"/>
    <n v="2101.15"/>
    <s v="Wyoming"/>
    <d v="2021-10-01T00:00:00"/>
    <x v="2"/>
    <d v="2021-10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9-01T00:00:00"/>
    <x v="3"/>
    <d v="2021-09-01T00:00:00"/>
    <x v="0"/>
    <x v="0"/>
    <x v="5"/>
    <x v="31"/>
  </r>
  <r>
    <n v="5"/>
    <x v="0"/>
    <x v="57"/>
    <x v="2"/>
    <n v="1"/>
    <n v="-1124.78"/>
    <n v="0"/>
    <n v="0"/>
    <n v="0"/>
    <n v="0"/>
    <n v="0"/>
    <n v="-1124.78"/>
    <s v="Wyoming"/>
    <d v="2021-09-01T00:00:00"/>
    <x v="3"/>
    <d v="2021-09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8-01T00:00:00"/>
    <x v="4"/>
    <d v="2021-08-01T00:00:00"/>
    <x v="0"/>
    <x v="0"/>
    <x v="5"/>
    <x v="31"/>
  </r>
  <r>
    <n v="5"/>
    <x v="0"/>
    <x v="57"/>
    <x v="2"/>
    <n v="1"/>
    <n v="-1124.78"/>
    <n v="0"/>
    <n v="0"/>
    <n v="0"/>
    <n v="0"/>
    <n v="0"/>
    <n v="-1124.78"/>
    <s v="Wyoming"/>
    <d v="2021-08-01T00:00:00"/>
    <x v="4"/>
    <d v="2021-08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7-01T00:00:00"/>
    <x v="5"/>
    <d v="2021-07-01T00:00:00"/>
    <x v="0"/>
    <x v="0"/>
    <x v="5"/>
    <x v="31"/>
  </r>
  <r>
    <n v="5"/>
    <x v="0"/>
    <x v="57"/>
    <x v="2"/>
    <n v="1"/>
    <n v="-1124.78"/>
    <n v="0"/>
    <n v="0"/>
    <n v="0"/>
    <n v="0"/>
    <n v="0"/>
    <n v="-1124.78"/>
    <s v="Wyoming"/>
    <d v="2021-07-01T00:00:00"/>
    <x v="5"/>
    <d v="2021-07-01T00:00:00"/>
    <x v="0"/>
    <x v="0"/>
    <x v="5"/>
    <x v="31"/>
  </r>
  <r>
    <n v="5"/>
    <x v="0"/>
    <x v="57"/>
    <x v="0"/>
    <n v="1"/>
    <n v="1874649.3599999999"/>
    <n v="0"/>
    <n v="0"/>
    <n v="0"/>
    <n v="0"/>
    <n v="0"/>
    <n v="1874649.3599999999"/>
    <s v="Wyoming"/>
    <d v="2021-06-01T00:00:00"/>
    <x v="6"/>
    <d v="2021-06-01T00:00:00"/>
    <x v="0"/>
    <x v="0"/>
    <x v="5"/>
    <x v="31"/>
  </r>
  <r>
    <n v="5"/>
    <x v="0"/>
    <x v="57"/>
    <x v="2"/>
    <n v="1"/>
    <n v="2101.15"/>
    <n v="-3225.9300000000003"/>
    <n v="0"/>
    <n v="0"/>
    <n v="0"/>
    <n v="0"/>
    <n v="-1124.78"/>
    <s v="Wyoming"/>
    <d v="2021-06-01T00:00:00"/>
    <x v="6"/>
    <d v="2021-06-01T00:00:00"/>
    <x v="0"/>
    <x v="0"/>
    <x v="5"/>
    <x v="31"/>
  </r>
  <r>
    <n v="5"/>
    <x v="0"/>
    <x v="57"/>
    <x v="0"/>
    <n v="1"/>
    <n v="1860336.73"/>
    <n v="14312.630000000001"/>
    <n v="0"/>
    <n v="0"/>
    <n v="0"/>
    <n v="0"/>
    <n v="1874649.3599999999"/>
    <s v="Wyoming"/>
    <d v="2021-05-01T00:00:00"/>
    <x v="7"/>
    <d v="2021-05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5-01T00:00:00"/>
    <x v="7"/>
    <d v="2021-05-01T00:00:00"/>
    <x v="0"/>
    <x v="0"/>
    <x v="5"/>
    <x v="31"/>
  </r>
  <r>
    <n v="5"/>
    <x v="0"/>
    <x v="57"/>
    <x v="0"/>
    <n v="1"/>
    <n v="1860336.73"/>
    <n v="0"/>
    <n v="0"/>
    <n v="0"/>
    <n v="0"/>
    <n v="0"/>
    <n v="1860336.73"/>
    <s v="Wyoming"/>
    <d v="2021-04-01T00:00:00"/>
    <x v="8"/>
    <d v="2021-04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4-01T00:00:00"/>
    <x v="8"/>
    <d v="2021-04-01T00:00:00"/>
    <x v="0"/>
    <x v="0"/>
    <x v="5"/>
    <x v="31"/>
  </r>
  <r>
    <n v="5"/>
    <x v="0"/>
    <x v="57"/>
    <x v="0"/>
    <n v="1"/>
    <n v="1860336.73"/>
    <n v="0"/>
    <n v="0"/>
    <n v="0"/>
    <n v="0"/>
    <n v="0"/>
    <n v="1860336.73"/>
    <s v="Wyoming"/>
    <d v="2021-03-01T00:00:00"/>
    <x v="9"/>
    <d v="2021-03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3-01T00:00:00"/>
    <x v="9"/>
    <d v="2021-03-01T00:00:00"/>
    <x v="0"/>
    <x v="0"/>
    <x v="5"/>
    <x v="31"/>
  </r>
  <r>
    <n v="5"/>
    <x v="0"/>
    <x v="57"/>
    <x v="0"/>
    <n v="1"/>
    <n v="1860336.73"/>
    <n v="0"/>
    <n v="0"/>
    <n v="0"/>
    <n v="0"/>
    <n v="0"/>
    <n v="1860336.73"/>
    <s v="Wyoming"/>
    <d v="2021-02-01T00:00:00"/>
    <x v="10"/>
    <d v="2021-02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2-01T00:00:00"/>
    <x v="10"/>
    <d v="2021-02-01T00:00:00"/>
    <x v="0"/>
    <x v="0"/>
    <x v="5"/>
    <x v="31"/>
  </r>
  <r>
    <n v="5"/>
    <x v="0"/>
    <x v="57"/>
    <x v="0"/>
    <n v="1"/>
    <n v="1861988.82"/>
    <n v="0"/>
    <n v="-1652.0900000000001"/>
    <n v="0"/>
    <n v="0"/>
    <n v="0"/>
    <n v="1860336.73"/>
    <s v="Wyoming"/>
    <d v="2021-01-01T00:00:00"/>
    <x v="11"/>
    <d v="2021-01-01T00:00:00"/>
    <x v="0"/>
    <x v="0"/>
    <x v="5"/>
    <x v="31"/>
  </r>
  <r>
    <n v="5"/>
    <x v="0"/>
    <x v="57"/>
    <x v="2"/>
    <n v="1"/>
    <n v="2101.15"/>
    <n v="0"/>
    <n v="0"/>
    <n v="0"/>
    <n v="0"/>
    <n v="0"/>
    <n v="2101.15"/>
    <s v="Wyoming"/>
    <d v="2021-01-01T00:00:00"/>
    <x v="11"/>
    <d v="2021-01-01T00:00:00"/>
    <x v="0"/>
    <x v="0"/>
    <x v="5"/>
    <x v="31"/>
  </r>
  <r>
    <n v="5"/>
    <x v="0"/>
    <x v="58"/>
    <x v="0"/>
    <n v="1"/>
    <n v="7307402.0300000003"/>
    <n v="47573.700000000004"/>
    <n v="-42600.700000000004"/>
    <n v="0"/>
    <n v="0"/>
    <n v="0"/>
    <n v="7312375.0300000003"/>
    <s v="Wyoming"/>
    <d v="2020-12-01T00:00:00"/>
    <x v="0"/>
    <d v="2020-12-01T00:00:00"/>
    <x v="0"/>
    <x v="0"/>
    <x v="5"/>
    <x v="32"/>
  </r>
  <r>
    <n v="5"/>
    <x v="0"/>
    <x v="58"/>
    <x v="2"/>
    <n v="1"/>
    <n v="762553.94000000006"/>
    <n v="96670.040000000008"/>
    <n v="0"/>
    <n v="0"/>
    <n v="0"/>
    <n v="0"/>
    <n v="859223.98"/>
    <s v="Wyoming"/>
    <d v="2020-12-01T00:00:00"/>
    <x v="0"/>
    <d v="2020-12-01T00:00:00"/>
    <x v="0"/>
    <x v="0"/>
    <x v="5"/>
    <x v="32"/>
  </r>
  <r>
    <n v="5"/>
    <x v="0"/>
    <x v="58"/>
    <x v="0"/>
    <n v="1"/>
    <n v="7678429.8200000003"/>
    <n v="470820.62"/>
    <n v="-95625.73"/>
    <n v="0"/>
    <n v="0"/>
    <n v="0"/>
    <n v="8053624.71"/>
    <s v="Wyoming"/>
    <d v="2021-11-01T00:00:00"/>
    <x v="1"/>
    <d v="2021-11-01T00:00:00"/>
    <x v="0"/>
    <x v="0"/>
    <x v="5"/>
    <x v="32"/>
  </r>
  <r>
    <n v="5"/>
    <x v="0"/>
    <x v="58"/>
    <x v="2"/>
    <n v="1"/>
    <n v="561879.71"/>
    <n v="-451601.44"/>
    <n v="0"/>
    <n v="0"/>
    <n v="0"/>
    <n v="0"/>
    <n v="110278.27"/>
    <s v="Wyoming"/>
    <d v="2021-11-01T00:00:00"/>
    <x v="1"/>
    <d v="2021-11-01T00:00:00"/>
    <x v="0"/>
    <x v="0"/>
    <x v="5"/>
    <x v="32"/>
  </r>
  <r>
    <n v="5"/>
    <x v="0"/>
    <x v="58"/>
    <x v="0"/>
    <n v="1"/>
    <n v="7413084.8399999999"/>
    <n v="271232.55"/>
    <n v="-5887.57"/>
    <n v="0"/>
    <n v="0"/>
    <n v="0"/>
    <n v="7678429.8200000003"/>
    <s v="Wyoming"/>
    <d v="2021-10-01T00:00:00"/>
    <x v="2"/>
    <d v="2021-10-01T00:00:00"/>
    <x v="0"/>
    <x v="0"/>
    <x v="5"/>
    <x v="32"/>
  </r>
  <r>
    <n v="5"/>
    <x v="0"/>
    <x v="58"/>
    <x v="2"/>
    <n v="1"/>
    <n v="930012.38"/>
    <n v="-368132.67"/>
    <n v="0"/>
    <n v="0"/>
    <n v="0"/>
    <n v="0"/>
    <n v="561879.71"/>
    <s v="Wyoming"/>
    <d v="2021-10-01T00:00:00"/>
    <x v="2"/>
    <d v="2021-10-01T00:00:00"/>
    <x v="0"/>
    <x v="0"/>
    <x v="5"/>
    <x v="32"/>
  </r>
  <r>
    <n v="5"/>
    <x v="0"/>
    <x v="58"/>
    <x v="0"/>
    <n v="1"/>
    <n v="7413316.0199999996"/>
    <n v="0"/>
    <n v="-231.18"/>
    <n v="0"/>
    <n v="0"/>
    <n v="0"/>
    <n v="7413084.8399999999"/>
    <s v="Wyoming"/>
    <d v="2021-09-01T00:00:00"/>
    <x v="3"/>
    <d v="2021-09-01T00:00:00"/>
    <x v="0"/>
    <x v="0"/>
    <x v="5"/>
    <x v="32"/>
  </r>
  <r>
    <n v="5"/>
    <x v="0"/>
    <x v="58"/>
    <x v="2"/>
    <n v="1"/>
    <n v="918604.42"/>
    <n v="11407.960000000001"/>
    <n v="0"/>
    <n v="0"/>
    <n v="0"/>
    <n v="0"/>
    <n v="930012.38"/>
    <s v="Wyoming"/>
    <d v="2021-09-01T00:00:00"/>
    <x v="3"/>
    <d v="2021-09-01T00:00:00"/>
    <x v="0"/>
    <x v="0"/>
    <x v="5"/>
    <x v="32"/>
  </r>
  <r>
    <n v="5"/>
    <x v="0"/>
    <x v="58"/>
    <x v="0"/>
    <n v="1"/>
    <n v="7414055.9299999997"/>
    <n v="0"/>
    <n v="-739.91"/>
    <n v="0"/>
    <n v="0"/>
    <n v="0"/>
    <n v="7413316.0199999996"/>
    <s v="Wyoming"/>
    <d v="2021-08-01T00:00:00"/>
    <x v="4"/>
    <d v="2021-08-01T00:00:00"/>
    <x v="0"/>
    <x v="0"/>
    <x v="5"/>
    <x v="32"/>
  </r>
  <r>
    <n v="5"/>
    <x v="0"/>
    <x v="58"/>
    <x v="2"/>
    <n v="1"/>
    <n v="900820.03"/>
    <n v="17784.39"/>
    <n v="0"/>
    <n v="0"/>
    <n v="0"/>
    <n v="0"/>
    <n v="918604.42"/>
    <s v="Wyoming"/>
    <d v="2021-08-01T00:00:00"/>
    <x v="4"/>
    <d v="2021-08-01T00:00:00"/>
    <x v="0"/>
    <x v="0"/>
    <x v="5"/>
    <x v="32"/>
  </r>
  <r>
    <n v="5"/>
    <x v="0"/>
    <x v="58"/>
    <x v="0"/>
    <n v="1"/>
    <n v="7415095.75"/>
    <n v="-1039.82"/>
    <n v="0"/>
    <n v="0"/>
    <n v="0"/>
    <n v="0"/>
    <n v="7414055.9299999997"/>
    <s v="Wyoming"/>
    <d v="2021-07-01T00:00:00"/>
    <x v="5"/>
    <d v="2021-07-01T00:00:00"/>
    <x v="0"/>
    <x v="0"/>
    <x v="5"/>
    <x v="32"/>
  </r>
  <r>
    <n v="5"/>
    <x v="0"/>
    <x v="58"/>
    <x v="2"/>
    <n v="1"/>
    <n v="884018.55"/>
    <n v="16801.48"/>
    <n v="0"/>
    <n v="0"/>
    <n v="0"/>
    <n v="0"/>
    <n v="900820.03"/>
    <s v="Wyoming"/>
    <d v="2021-07-01T00:00:00"/>
    <x v="5"/>
    <d v="2021-07-01T00:00:00"/>
    <x v="0"/>
    <x v="0"/>
    <x v="5"/>
    <x v="32"/>
  </r>
  <r>
    <n v="5"/>
    <x v="0"/>
    <x v="58"/>
    <x v="0"/>
    <n v="1"/>
    <n v="7310979.8200000003"/>
    <n v="104115.93000000001"/>
    <n v="0"/>
    <n v="0"/>
    <n v="0"/>
    <n v="0"/>
    <n v="7415095.75"/>
    <s v="Wyoming"/>
    <d v="2021-06-01T00:00:00"/>
    <x v="6"/>
    <d v="2021-06-01T00:00:00"/>
    <x v="0"/>
    <x v="0"/>
    <x v="5"/>
    <x v="32"/>
  </r>
  <r>
    <n v="5"/>
    <x v="0"/>
    <x v="58"/>
    <x v="2"/>
    <n v="1"/>
    <n v="1011118.17"/>
    <n v="-127099.62000000001"/>
    <n v="0"/>
    <n v="0"/>
    <n v="0"/>
    <n v="0"/>
    <n v="884018.55"/>
    <s v="Wyoming"/>
    <d v="2021-06-01T00:00:00"/>
    <x v="6"/>
    <d v="2021-06-01T00:00:00"/>
    <x v="0"/>
    <x v="0"/>
    <x v="5"/>
    <x v="32"/>
  </r>
  <r>
    <n v="5"/>
    <x v="0"/>
    <x v="58"/>
    <x v="0"/>
    <n v="1"/>
    <n v="7310979.8200000003"/>
    <n v="0"/>
    <n v="0"/>
    <n v="0"/>
    <n v="0"/>
    <n v="0"/>
    <n v="7310979.8200000003"/>
    <s v="Wyoming"/>
    <d v="2021-05-01T00:00:00"/>
    <x v="7"/>
    <d v="2021-05-01T00:00:00"/>
    <x v="0"/>
    <x v="0"/>
    <x v="5"/>
    <x v="32"/>
  </r>
  <r>
    <n v="5"/>
    <x v="0"/>
    <x v="58"/>
    <x v="2"/>
    <n v="1"/>
    <n v="1012036.12"/>
    <n v="-917.95"/>
    <n v="0"/>
    <n v="0"/>
    <n v="0"/>
    <n v="0"/>
    <n v="1011118.17"/>
    <s v="Wyoming"/>
    <d v="2021-05-01T00:00:00"/>
    <x v="7"/>
    <d v="2021-05-01T00:00:00"/>
    <x v="0"/>
    <x v="0"/>
    <x v="5"/>
    <x v="32"/>
  </r>
  <r>
    <n v="5"/>
    <x v="0"/>
    <x v="58"/>
    <x v="0"/>
    <n v="1"/>
    <n v="7313769.2999999998"/>
    <n v="0"/>
    <n v="-2789.48"/>
    <n v="0"/>
    <n v="0"/>
    <n v="0"/>
    <n v="7310979.8200000003"/>
    <s v="Wyoming"/>
    <d v="2021-04-01T00:00:00"/>
    <x v="8"/>
    <d v="2021-04-01T00:00:00"/>
    <x v="0"/>
    <x v="0"/>
    <x v="5"/>
    <x v="32"/>
  </r>
  <r>
    <n v="5"/>
    <x v="0"/>
    <x v="58"/>
    <x v="2"/>
    <n v="1"/>
    <n v="986240.35"/>
    <n v="25795.77"/>
    <n v="0"/>
    <n v="0"/>
    <n v="0"/>
    <n v="0"/>
    <n v="1012036.12"/>
    <s v="Wyoming"/>
    <d v="2021-04-01T00:00:00"/>
    <x v="8"/>
    <d v="2021-04-01T00:00:00"/>
    <x v="0"/>
    <x v="0"/>
    <x v="5"/>
    <x v="32"/>
  </r>
  <r>
    <n v="5"/>
    <x v="0"/>
    <x v="58"/>
    <x v="0"/>
    <n v="1"/>
    <n v="7313769.2999999998"/>
    <n v="0"/>
    <n v="0"/>
    <n v="0"/>
    <n v="0"/>
    <n v="0"/>
    <n v="7313769.2999999998"/>
    <s v="Wyoming"/>
    <d v="2021-03-01T00:00:00"/>
    <x v="9"/>
    <d v="2021-03-01T00:00:00"/>
    <x v="0"/>
    <x v="0"/>
    <x v="5"/>
    <x v="32"/>
  </r>
  <r>
    <n v="5"/>
    <x v="0"/>
    <x v="58"/>
    <x v="2"/>
    <n v="1"/>
    <n v="957913.07000000007"/>
    <n v="28327.279999999999"/>
    <n v="0"/>
    <n v="0"/>
    <n v="0"/>
    <n v="0"/>
    <n v="986240.35"/>
    <s v="Wyoming"/>
    <d v="2021-03-01T00:00:00"/>
    <x v="9"/>
    <d v="2021-03-01T00:00:00"/>
    <x v="0"/>
    <x v="0"/>
    <x v="5"/>
    <x v="32"/>
  </r>
  <r>
    <n v="5"/>
    <x v="0"/>
    <x v="58"/>
    <x v="0"/>
    <n v="1"/>
    <n v="7315406.4299999997"/>
    <n v="0"/>
    <n v="-1637.13"/>
    <n v="0"/>
    <n v="0"/>
    <n v="0"/>
    <n v="7313769.2999999998"/>
    <s v="Wyoming"/>
    <d v="2021-02-01T00:00:00"/>
    <x v="10"/>
    <d v="2021-02-01T00:00:00"/>
    <x v="0"/>
    <x v="0"/>
    <x v="5"/>
    <x v="32"/>
  </r>
  <r>
    <n v="5"/>
    <x v="0"/>
    <x v="58"/>
    <x v="2"/>
    <n v="1"/>
    <n v="924033.12"/>
    <n v="33879.949999999997"/>
    <n v="0"/>
    <n v="0"/>
    <n v="0"/>
    <n v="0"/>
    <n v="957913.07000000007"/>
    <s v="Wyoming"/>
    <d v="2021-02-01T00:00:00"/>
    <x v="10"/>
    <d v="2021-02-01T00:00:00"/>
    <x v="0"/>
    <x v="0"/>
    <x v="5"/>
    <x v="32"/>
  </r>
  <r>
    <n v="5"/>
    <x v="0"/>
    <x v="58"/>
    <x v="0"/>
    <n v="1"/>
    <n v="7312375.0300000003"/>
    <n v="3247.51"/>
    <n v="-216.11"/>
    <n v="0"/>
    <n v="0"/>
    <n v="0"/>
    <n v="7315406.4299999997"/>
    <s v="Wyoming"/>
    <d v="2021-01-01T00:00:00"/>
    <x v="11"/>
    <d v="2021-01-01T00:00:00"/>
    <x v="0"/>
    <x v="0"/>
    <x v="5"/>
    <x v="32"/>
  </r>
  <r>
    <n v="5"/>
    <x v="0"/>
    <x v="58"/>
    <x v="2"/>
    <n v="1"/>
    <n v="859223.98"/>
    <n v="64809.14"/>
    <n v="0"/>
    <n v="0"/>
    <n v="0"/>
    <n v="0"/>
    <n v="924033.12"/>
    <s v="Wyoming"/>
    <d v="2021-01-01T00:00:00"/>
    <x v="11"/>
    <d v="2021-01-01T00:00:00"/>
    <x v="0"/>
    <x v="0"/>
    <x v="5"/>
    <x v="32"/>
  </r>
  <r>
    <n v="5"/>
    <x v="2"/>
    <x v="5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3"/>
  </r>
  <r>
    <n v="5"/>
    <x v="2"/>
    <x v="5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3"/>
  </r>
  <r>
    <n v="5"/>
    <x v="2"/>
    <x v="6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4"/>
  </r>
  <r>
    <n v="5"/>
    <x v="2"/>
    <x v="6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4"/>
  </r>
  <r>
    <n v="5"/>
    <x v="2"/>
    <x v="6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5"/>
  </r>
  <r>
    <n v="5"/>
    <x v="2"/>
    <x v="6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5"/>
  </r>
  <r>
    <n v="5"/>
    <x v="2"/>
    <x v="7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6"/>
  </r>
  <r>
    <n v="5"/>
    <x v="2"/>
    <x v="7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6"/>
  </r>
  <r>
    <n v="5"/>
    <x v="2"/>
    <x v="71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6"/>
  </r>
  <r>
    <n v="5"/>
    <x v="2"/>
    <x v="7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7"/>
  </r>
  <r>
    <n v="5"/>
    <x v="2"/>
    <x v="7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7"/>
  </r>
  <r>
    <n v="5"/>
    <x v="2"/>
    <x v="7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7"/>
  </r>
  <r>
    <n v="5"/>
    <x v="2"/>
    <x v="7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8"/>
  </r>
  <r>
    <n v="5"/>
    <x v="2"/>
    <x v="7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8"/>
  </r>
  <r>
    <n v="5"/>
    <x v="2"/>
    <x v="7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39"/>
  </r>
  <r>
    <n v="5"/>
    <x v="2"/>
    <x v="7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39"/>
  </r>
  <r>
    <n v="5"/>
    <x v="2"/>
    <x v="79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0"/>
  </r>
  <r>
    <n v="5"/>
    <x v="2"/>
    <x v="79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0"/>
  </r>
  <r>
    <n v="5"/>
    <x v="2"/>
    <x v="79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0"/>
  </r>
  <r>
    <n v="5"/>
    <x v="2"/>
    <x v="8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1"/>
  </r>
  <r>
    <n v="5"/>
    <x v="2"/>
    <x v="8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1"/>
  </r>
  <r>
    <n v="5"/>
    <x v="2"/>
    <x v="80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1"/>
  </r>
  <r>
    <n v="5"/>
    <x v="2"/>
    <x v="8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2"/>
  </r>
  <r>
    <n v="5"/>
    <x v="2"/>
    <x v="8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2"/>
  </r>
  <r>
    <n v="5"/>
    <x v="2"/>
    <x v="81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2"/>
  </r>
  <r>
    <n v="5"/>
    <x v="2"/>
    <x v="8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3"/>
  </r>
  <r>
    <n v="5"/>
    <x v="2"/>
    <x v="8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3"/>
  </r>
  <r>
    <n v="5"/>
    <x v="2"/>
    <x v="8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3"/>
  </r>
  <r>
    <n v="5"/>
    <x v="0"/>
    <x v="83"/>
    <x v="0"/>
    <n v="1"/>
    <n v="113520.19"/>
    <n v="0"/>
    <n v="0"/>
    <n v="0"/>
    <n v="0"/>
    <n v="0"/>
    <n v="113520.19"/>
    <s v="Wyoming"/>
    <d v="2020-12-01T00:00:00"/>
    <x v="0"/>
    <d v="2020-12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11-01T00:00:00"/>
    <x v="1"/>
    <d v="2021-11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10-01T00:00:00"/>
    <x v="2"/>
    <d v="2021-10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9-01T00:00:00"/>
    <x v="3"/>
    <d v="2021-09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8-01T00:00:00"/>
    <x v="4"/>
    <d v="2021-08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7-01T00:00:00"/>
    <x v="5"/>
    <d v="2021-07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6-01T00:00:00"/>
    <x v="6"/>
    <d v="2021-06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5-01T00:00:00"/>
    <x v="7"/>
    <d v="2021-05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4-01T00:00:00"/>
    <x v="8"/>
    <d v="2021-04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3-01T00:00:00"/>
    <x v="9"/>
    <d v="2021-03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2-01T00:00:00"/>
    <x v="10"/>
    <d v="2021-02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4"/>
  </r>
  <r>
    <n v="5"/>
    <x v="0"/>
    <x v="83"/>
    <x v="0"/>
    <n v="1"/>
    <n v="113520.19"/>
    <n v="0"/>
    <n v="0"/>
    <n v="0"/>
    <n v="0"/>
    <n v="0"/>
    <n v="113520.19"/>
    <s v="Wyoming"/>
    <d v="2021-01-01T00:00:00"/>
    <x v="11"/>
    <d v="2021-01-01T00:00:00"/>
    <x v="0"/>
    <x v="0"/>
    <x v="0"/>
    <x v="44"/>
  </r>
  <r>
    <n v="5"/>
    <x v="0"/>
    <x v="83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4"/>
  </r>
  <r>
    <n v="5"/>
    <x v="1"/>
    <x v="84"/>
    <x v="0"/>
    <n v="1"/>
    <n v="13402"/>
    <n v="0"/>
    <n v="0"/>
    <n v="0"/>
    <n v="0"/>
    <n v="0"/>
    <n v="13402"/>
    <s v="Wyoming"/>
    <d v="2020-12-01T00:00:00"/>
    <x v="0"/>
    <d v="2020-12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0-12-01T00:00:00"/>
    <x v="0"/>
    <d v="2020-12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11-01T00:00:00"/>
    <x v="1"/>
    <d v="2021-11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11-01T00:00:00"/>
    <x v="1"/>
    <d v="2021-11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10-01T00:00:00"/>
    <x v="2"/>
    <d v="2021-10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10-01T00:00:00"/>
    <x v="2"/>
    <d v="2021-10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9-01T00:00:00"/>
    <x v="3"/>
    <d v="2021-09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9-01T00:00:00"/>
    <x v="3"/>
    <d v="2021-09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8-01T00:00:00"/>
    <x v="4"/>
    <d v="2021-08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8-01T00:00:00"/>
    <x v="4"/>
    <d v="2021-08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7-01T00:00:00"/>
    <x v="5"/>
    <d v="2021-07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7-01T00:00:00"/>
    <x v="5"/>
    <d v="2021-07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6-01T00:00:00"/>
    <x v="6"/>
    <d v="2021-06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6-01T00:00:00"/>
    <x v="6"/>
    <d v="2021-06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5-01T00:00:00"/>
    <x v="7"/>
    <d v="2021-05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5-01T00:00:00"/>
    <x v="7"/>
    <d v="2021-05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4-01T00:00:00"/>
    <x v="8"/>
    <d v="2021-04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4-01T00:00:00"/>
    <x v="8"/>
    <d v="2021-04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3-01T00:00:00"/>
    <x v="9"/>
    <d v="2021-03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3-01T00:00:00"/>
    <x v="9"/>
    <d v="2021-03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2-01T00:00:00"/>
    <x v="10"/>
    <d v="2021-02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2-01T00:00:00"/>
    <x v="10"/>
    <d v="2021-02-01T00:00:00"/>
    <x v="1"/>
    <x v="0"/>
    <x v="1"/>
    <x v="44"/>
  </r>
  <r>
    <n v="5"/>
    <x v="1"/>
    <x v="84"/>
    <x v="0"/>
    <n v="1"/>
    <n v="13402"/>
    <n v="0"/>
    <n v="0"/>
    <n v="0"/>
    <n v="0"/>
    <n v="0"/>
    <n v="13402"/>
    <s v="Wyoming"/>
    <d v="2021-01-01T00:00:00"/>
    <x v="11"/>
    <d v="2021-01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01-01T00:00:00"/>
    <x v="11"/>
    <d v="2021-01-01T00:00:00"/>
    <x v="1"/>
    <x v="0"/>
    <x v="1"/>
    <x v="44"/>
  </r>
  <r>
    <n v="5"/>
    <x v="2"/>
    <x v="8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5"/>
  </r>
  <r>
    <n v="5"/>
    <x v="2"/>
    <x v="8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5"/>
  </r>
  <r>
    <n v="5"/>
    <x v="0"/>
    <x v="87"/>
    <x v="0"/>
    <n v="1"/>
    <n v="519858.49"/>
    <n v="0"/>
    <n v="0"/>
    <n v="0"/>
    <n v="0"/>
    <n v="0"/>
    <n v="519858.49"/>
    <s v="Wyoming"/>
    <d v="2020-12-01T00:00:00"/>
    <x v="0"/>
    <d v="2020-12-01T00:00:00"/>
    <x v="0"/>
    <x v="0"/>
    <x v="0"/>
    <x v="45"/>
  </r>
  <r>
    <n v="5"/>
    <x v="0"/>
    <x v="88"/>
    <x v="0"/>
    <n v="1"/>
    <n v="634610.96"/>
    <n v="0"/>
    <n v="0"/>
    <n v="0"/>
    <n v="0"/>
    <n v="0"/>
    <n v="634610.96"/>
    <s v="Wyoming"/>
    <d v="2020-12-01T00:00:00"/>
    <x v="0"/>
    <d v="2020-12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5"/>
  </r>
  <r>
    <n v="5"/>
    <x v="0"/>
    <x v="87"/>
    <x v="0"/>
    <n v="1"/>
    <n v="546783.86"/>
    <n v="0"/>
    <n v="0"/>
    <n v="0"/>
    <n v="0"/>
    <n v="0"/>
    <n v="546783.86"/>
    <s v="Wyoming"/>
    <d v="2021-11-01T00:00:00"/>
    <x v="1"/>
    <d v="2021-11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11-01T00:00:00"/>
    <x v="1"/>
    <d v="2021-11-01T00:00:00"/>
    <x v="0"/>
    <x v="0"/>
    <x v="0"/>
    <x v="45"/>
  </r>
  <r>
    <n v="5"/>
    <x v="0"/>
    <x v="87"/>
    <x v="2"/>
    <n v="1"/>
    <n v="15173.550000000001"/>
    <n v="0"/>
    <n v="0"/>
    <n v="0"/>
    <n v="0"/>
    <n v="0"/>
    <n v="15173.550000000001"/>
    <s v="Wyoming"/>
    <d v="2021-11-01T00:00:00"/>
    <x v="1"/>
    <d v="2021-11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5"/>
  </r>
  <r>
    <n v="5"/>
    <x v="0"/>
    <x v="87"/>
    <x v="0"/>
    <n v="1"/>
    <n v="501051.44"/>
    <n v="45732.42"/>
    <n v="0"/>
    <n v="0"/>
    <n v="0"/>
    <n v="0"/>
    <n v="546783.86"/>
    <s v="Wyoming"/>
    <d v="2021-10-01T00:00:00"/>
    <x v="2"/>
    <d v="2021-10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10-01T00:00:00"/>
    <x v="2"/>
    <d v="2021-10-01T00:00:00"/>
    <x v="0"/>
    <x v="0"/>
    <x v="0"/>
    <x v="45"/>
  </r>
  <r>
    <n v="5"/>
    <x v="0"/>
    <x v="87"/>
    <x v="2"/>
    <n v="1"/>
    <n v="15173.550000000001"/>
    <n v="0"/>
    <n v="0"/>
    <n v="0"/>
    <n v="0"/>
    <n v="0"/>
    <n v="15173.550000000001"/>
    <s v="Wyoming"/>
    <d v="2021-10-01T00:00:00"/>
    <x v="2"/>
    <d v="2021-10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5"/>
  </r>
  <r>
    <n v="5"/>
    <x v="0"/>
    <x v="87"/>
    <x v="0"/>
    <n v="1"/>
    <n v="501051.44"/>
    <n v="0"/>
    <n v="0"/>
    <n v="0"/>
    <n v="0"/>
    <n v="0"/>
    <n v="501051.44"/>
    <s v="Wyoming"/>
    <d v="2021-09-01T00:00:00"/>
    <x v="3"/>
    <d v="2021-09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09-01T00:00:00"/>
    <x v="3"/>
    <d v="2021-09-01T00:00:00"/>
    <x v="0"/>
    <x v="0"/>
    <x v="0"/>
    <x v="45"/>
  </r>
  <r>
    <n v="5"/>
    <x v="0"/>
    <x v="87"/>
    <x v="2"/>
    <n v="1"/>
    <n v="0"/>
    <n v="15173.550000000001"/>
    <n v="0"/>
    <n v="0"/>
    <n v="0"/>
    <n v="0"/>
    <n v="15173.550000000001"/>
    <s v="Wyoming"/>
    <d v="2021-09-01T00:00:00"/>
    <x v="3"/>
    <d v="2021-09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5"/>
  </r>
  <r>
    <n v="5"/>
    <x v="0"/>
    <x v="87"/>
    <x v="0"/>
    <n v="1"/>
    <n v="501051.44"/>
    <n v="0"/>
    <n v="0"/>
    <n v="0"/>
    <n v="0"/>
    <n v="0"/>
    <n v="501051.44"/>
    <s v="Wyoming"/>
    <d v="2021-08-01T00:00:00"/>
    <x v="4"/>
    <d v="2021-08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08-01T00:00:00"/>
    <x v="4"/>
    <d v="2021-08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5"/>
  </r>
  <r>
    <n v="5"/>
    <x v="0"/>
    <x v="87"/>
    <x v="0"/>
    <n v="1"/>
    <n v="520108.58"/>
    <n v="-19057.14"/>
    <n v="0"/>
    <n v="0"/>
    <n v="0"/>
    <n v="0"/>
    <n v="501051.44"/>
    <s v="Wyoming"/>
    <d v="2021-07-01T00:00:00"/>
    <x v="5"/>
    <d v="2021-07-01T00:00:00"/>
    <x v="0"/>
    <x v="0"/>
    <x v="0"/>
    <x v="45"/>
  </r>
  <r>
    <n v="5"/>
    <x v="0"/>
    <x v="88"/>
    <x v="0"/>
    <n v="1"/>
    <n v="634916.27"/>
    <n v="-23263.78"/>
    <n v="0"/>
    <n v="0"/>
    <n v="0"/>
    <n v="0"/>
    <n v="611652.49"/>
    <s v="Wyoming"/>
    <d v="2021-07-01T00:00:00"/>
    <x v="5"/>
    <d v="2021-07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6-01T00:00:00"/>
    <x v="6"/>
    <d v="2021-06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6-01T00:00:00"/>
    <x v="6"/>
    <d v="2021-06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5-01T00:00:00"/>
    <x v="7"/>
    <d v="2021-05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5-01T00:00:00"/>
    <x v="7"/>
    <d v="2021-05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4-01T00:00:00"/>
    <x v="8"/>
    <d v="2021-04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4-01T00:00:00"/>
    <x v="8"/>
    <d v="2021-04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5"/>
  </r>
  <r>
    <n v="5"/>
    <x v="0"/>
    <x v="87"/>
    <x v="0"/>
    <n v="1"/>
    <n v="520108.58"/>
    <n v="0"/>
    <n v="0"/>
    <n v="0"/>
    <n v="0"/>
    <n v="0"/>
    <n v="520108.58"/>
    <s v="Wyoming"/>
    <d v="2021-03-01T00:00:00"/>
    <x v="9"/>
    <d v="2021-03-01T00:00:00"/>
    <x v="0"/>
    <x v="0"/>
    <x v="0"/>
    <x v="45"/>
  </r>
  <r>
    <n v="5"/>
    <x v="0"/>
    <x v="88"/>
    <x v="0"/>
    <n v="1"/>
    <n v="634916.27"/>
    <n v="0"/>
    <n v="0"/>
    <n v="0"/>
    <n v="0"/>
    <n v="0"/>
    <n v="634916.27"/>
    <s v="Wyoming"/>
    <d v="2021-03-01T00:00:00"/>
    <x v="9"/>
    <d v="2021-03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5"/>
  </r>
  <r>
    <n v="5"/>
    <x v="0"/>
    <x v="87"/>
    <x v="0"/>
    <n v="1"/>
    <n v="519858.49"/>
    <n v="250.09"/>
    <n v="0"/>
    <n v="0"/>
    <n v="0"/>
    <n v="0"/>
    <n v="520108.58"/>
    <s v="Wyoming"/>
    <d v="2021-02-01T00:00:00"/>
    <x v="10"/>
    <d v="2021-02-01T00:00:00"/>
    <x v="0"/>
    <x v="0"/>
    <x v="0"/>
    <x v="45"/>
  </r>
  <r>
    <n v="5"/>
    <x v="0"/>
    <x v="88"/>
    <x v="0"/>
    <n v="1"/>
    <n v="634610.96"/>
    <n v="305.31"/>
    <n v="0"/>
    <n v="0"/>
    <n v="0"/>
    <n v="0"/>
    <n v="634916.27"/>
    <s v="Wyoming"/>
    <d v="2021-02-01T00:00:00"/>
    <x v="10"/>
    <d v="2021-02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5"/>
  </r>
  <r>
    <n v="5"/>
    <x v="0"/>
    <x v="87"/>
    <x v="0"/>
    <n v="1"/>
    <n v="519858.49"/>
    <n v="0"/>
    <n v="0"/>
    <n v="0"/>
    <n v="0"/>
    <n v="0"/>
    <n v="519858.49"/>
    <s v="Wyoming"/>
    <d v="2021-01-01T00:00:00"/>
    <x v="11"/>
    <d v="2021-01-01T00:00:00"/>
    <x v="0"/>
    <x v="0"/>
    <x v="0"/>
    <x v="45"/>
  </r>
  <r>
    <n v="5"/>
    <x v="0"/>
    <x v="88"/>
    <x v="0"/>
    <n v="1"/>
    <n v="634610.96"/>
    <n v="0"/>
    <n v="0"/>
    <n v="0"/>
    <n v="0"/>
    <n v="0"/>
    <n v="634610.96"/>
    <s v="Wyoming"/>
    <d v="2021-01-01T00:00:00"/>
    <x v="11"/>
    <d v="2021-01-01T00:00:00"/>
    <x v="0"/>
    <x v="0"/>
    <x v="0"/>
    <x v="45"/>
  </r>
  <r>
    <n v="5"/>
    <x v="0"/>
    <x v="8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5"/>
  </r>
  <r>
    <n v="5"/>
    <x v="1"/>
    <x v="89"/>
    <x v="0"/>
    <n v="1"/>
    <n v="4987139.38"/>
    <n v="0"/>
    <n v="0"/>
    <n v="0"/>
    <n v="0"/>
    <n v="0"/>
    <n v="4987139.38"/>
    <s v="Wyoming"/>
    <d v="2020-12-01T00:00:00"/>
    <x v="0"/>
    <d v="2020-12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0-12-01T00:00:00"/>
    <x v="0"/>
    <d v="2020-12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5"/>
  </r>
  <r>
    <n v="5"/>
    <x v="1"/>
    <x v="89"/>
    <x v="0"/>
    <n v="1"/>
    <n v="5034371.51"/>
    <n v="3924.76"/>
    <n v="-5891.24"/>
    <n v="0"/>
    <n v="0"/>
    <n v="0"/>
    <n v="5032405.03"/>
    <s v="Wyoming"/>
    <d v="2021-11-01T00:00:00"/>
    <x v="1"/>
    <d v="2021-11-01T00:00:00"/>
    <x v="1"/>
    <x v="0"/>
    <x v="1"/>
    <x v="45"/>
  </r>
  <r>
    <n v="5"/>
    <x v="1"/>
    <x v="90"/>
    <x v="0"/>
    <n v="1"/>
    <n v="103404.88"/>
    <n v="0"/>
    <n v="0"/>
    <n v="0"/>
    <n v="0"/>
    <n v="0"/>
    <n v="103404.88"/>
    <s v="Wyoming"/>
    <d v="2021-11-01T00:00:00"/>
    <x v="1"/>
    <d v="2021-11-01T00:00:00"/>
    <x v="1"/>
    <x v="0"/>
    <x v="1"/>
    <x v="45"/>
  </r>
  <r>
    <n v="5"/>
    <x v="1"/>
    <x v="89"/>
    <x v="2"/>
    <n v="1"/>
    <n v="12908.43"/>
    <n v="-12908.43"/>
    <n v="0"/>
    <n v="0"/>
    <n v="0"/>
    <n v="0"/>
    <n v="0"/>
    <s v="Wyoming"/>
    <d v="2021-11-01T00:00:00"/>
    <x v="1"/>
    <d v="2021-11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5"/>
  </r>
  <r>
    <n v="5"/>
    <x v="1"/>
    <x v="89"/>
    <x v="0"/>
    <n v="1"/>
    <n v="5034371.51"/>
    <n v="0"/>
    <n v="0"/>
    <n v="0"/>
    <n v="0"/>
    <n v="0"/>
    <n v="5034371.51"/>
    <s v="Wyoming"/>
    <d v="2021-10-01T00:00:00"/>
    <x v="2"/>
    <d v="2021-10-01T00:00:00"/>
    <x v="1"/>
    <x v="0"/>
    <x v="1"/>
    <x v="45"/>
  </r>
  <r>
    <n v="5"/>
    <x v="1"/>
    <x v="90"/>
    <x v="0"/>
    <n v="1"/>
    <n v="103404.88"/>
    <n v="0"/>
    <n v="0"/>
    <n v="0"/>
    <n v="0"/>
    <n v="0"/>
    <n v="103404.88"/>
    <s v="Wyoming"/>
    <d v="2021-10-01T00:00:00"/>
    <x v="2"/>
    <d v="2021-10-01T00:00:00"/>
    <x v="1"/>
    <x v="0"/>
    <x v="1"/>
    <x v="45"/>
  </r>
  <r>
    <n v="5"/>
    <x v="1"/>
    <x v="89"/>
    <x v="2"/>
    <n v="1"/>
    <n v="10706.06"/>
    <n v="2202.37"/>
    <n v="0"/>
    <n v="0"/>
    <n v="0"/>
    <n v="0"/>
    <n v="12908.43"/>
    <s v="Wyoming"/>
    <d v="2021-10-01T00:00:00"/>
    <x v="2"/>
    <d v="2021-10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5"/>
  </r>
  <r>
    <n v="5"/>
    <x v="1"/>
    <x v="89"/>
    <x v="0"/>
    <n v="1"/>
    <n v="5034371.51"/>
    <n v="0"/>
    <n v="0"/>
    <n v="0"/>
    <n v="0"/>
    <n v="0"/>
    <n v="5034371.51"/>
    <s v="Wyoming"/>
    <d v="2021-09-01T00:00:00"/>
    <x v="3"/>
    <d v="2021-09-01T00:00:00"/>
    <x v="1"/>
    <x v="0"/>
    <x v="1"/>
    <x v="45"/>
  </r>
  <r>
    <n v="5"/>
    <x v="1"/>
    <x v="90"/>
    <x v="0"/>
    <n v="1"/>
    <n v="105195.88"/>
    <n v="0"/>
    <n v="-1791"/>
    <n v="0"/>
    <n v="0"/>
    <n v="0"/>
    <n v="103404.88"/>
    <s v="Wyoming"/>
    <d v="2021-09-01T00:00:00"/>
    <x v="3"/>
    <d v="2021-09-01T00:00:00"/>
    <x v="1"/>
    <x v="0"/>
    <x v="1"/>
    <x v="45"/>
  </r>
  <r>
    <n v="5"/>
    <x v="1"/>
    <x v="89"/>
    <x v="2"/>
    <n v="1"/>
    <n v="10706.06"/>
    <n v="0"/>
    <n v="0"/>
    <n v="0"/>
    <n v="0"/>
    <n v="0"/>
    <n v="10706.06"/>
    <s v="Wyoming"/>
    <d v="2021-09-01T00:00:00"/>
    <x v="3"/>
    <d v="2021-09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5"/>
  </r>
  <r>
    <n v="5"/>
    <x v="1"/>
    <x v="89"/>
    <x v="0"/>
    <n v="1"/>
    <n v="5034371.51"/>
    <n v="0"/>
    <n v="0"/>
    <n v="0"/>
    <n v="0"/>
    <n v="0"/>
    <n v="5034371.51"/>
    <s v="Wyoming"/>
    <d v="2021-08-01T00:00:00"/>
    <x v="4"/>
    <d v="2021-08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8-01T00:00:00"/>
    <x v="4"/>
    <d v="2021-08-01T00:00:00"/>
    <x v="1"/>
    <x v="0"/>
    <x v="1"/>
    <x v="45"/>
  </r>
  <r>
    <n v="5"/>
    <x v="1"/>
    <x v="89"/>
    <x v="2"/>
    <n v="1"/>
    <n v="7503.02"/>
    <n v="3203.04"/>
    <n v="0"/>
    <n v="0"/>
    <n v="0"/>
    <n v="0"/>
    <n v="10706.06"/>
    <s v="Wyoming"/>
    <d v="2021-08-01T00:00:00"/>
    <x v="4"/>
    <d v="2021-08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5"/>
  </r>
  <r>
    <n v="5"/>
    <x v="1"/>
    <x v="89"/>
    <x v="0"/>
    <n v="1"/>
    <n v="4987139.38"/>
    <n v="53100.020000000004"/>
    <n v="-5867.89"/>
    <n v="0"/>
    <n v="0"/>
    <n v="0"/>
    <n v="5034371.51"/>
    <s v="Wyoming"/>
    <d v="2021-07-01T00:00:00"/>
    <x v="5"/>
    <d v="2021-07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7-01T00:00:00"/>
    <x v="5"/>
    <d v="2021-07-01T00:00:00"/>
    <x v="1"/>
    <x v="0"/>
    <x v="1"/>
    <x v="45"/>
  </r>
  <r>
    <n v="5"/>
    <x v="1"/>
    <x v="89"/>
    <x v="2"/>
    <n v="1"/>
    <n v="0"/>
    <n v="7503.02"/>
    <n v="0"/>
    <n v="0"/>
    <n v="0"/>
    <n v="0"/>
    <n v="7503.02"/>
    <s v="Wyoming"/>
    <d v="2021-07-01T00:00:00"/>
    <x v="5"/>
    <d v="2021-07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6-01T00:00:00"/>
    <x v="6"/>
    <d v="2021-06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6-01T00:00:00"/>
    <x v="6"/>
    <d v="2021-06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5-01T00:00:00"/>
    <x v="7"/>
    <d v="2021-05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5-01T00:00:00"/>
    <x v="7"/>
    <d v="2021-05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4-01T00:00:00"/>
    <x v="8"/>
    <d v="2021-04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4-01T00:00:00"/>
    <x v="8"/>
    <d v="2021-04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3-01T00:00:00"/>
    <x v="9"/>
    <d v="2021-03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3-01T00:00:00"/>
    <x v="9"/>
    <d v="2021-03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2-01T00:00:00"/>
    <x v="10"/>
    <d v="2021-02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2-01T00:00:00"/>
    <x v="10"/>
    <d v="2021-02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5"/>
  </r>
  <r>
    <n v="5"/>
    <x v="1"/>
    <x v="89"/>
    <x v="0"/>
    <n v="1"/>
    <n v="4987139.38"/>
    <n v="0"/>
    <n v="0"/>
    <n v="0"/>
    <n v="0"/>
    <n v="0"/>
    <n v="4987139.38"/>
    <s v="Wyoming"/>
    <d v="2021-01-01T00:00:00"/>
    <x v="11"/>
    <d v="2021-01-01T00:00:00"/>
    <x v="1"/>
    <x v="0"/>
    <x v="1"/>
    <x v="45"/>
  </r>
  <r>
    <n v="5"/>
    <x v="1"/>
    <x v="90"/>
    <x v="0"/>
    <n v="1"/>
    <n v="105195.88"/>
    <n v="0"/>
    <n v="0"/>
    <n v="0"/>
    <n v="0"/>
    <n v="0"/>
    <n v="105195.88"/>
    <s v="Wyoming"/>
    <d v="2021-01-01T00:00:00"/>
    <x v="11"/>
    <d v="2021-01-01T00:00:00"/>
    <x v="1"/>
    <x v="0"/>
    <x v="1"/>
    <x v="45"/>
  </r>
  <r>
    <n v="5"/>
    <x v="1"/>
    <x v="8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5"/>
  </r>
  <r>
    <n v="5"/>
    <x v="2"/>
    <x v="9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6"/>
  </r>
  <r>
    <n v="5"/>
    <x v="2"/>
    <x v="9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6"/>
  </r>
  <r>
    <n v="5"/>
    <x v="0"/>
    <x v="96"/>
    <x v="0"/>
    <n v="1"/>
    <n v="0"/>
    <n v="0"/>
    <n v="0"/>
    <n v="0"/>
    <n v="0"/>
    <n v="0"/>
    <n v="0"/>
    <s v="Nebraska"/>
    <d v="2020-12-01T00:00:00"/>
    <x v="0"/>
    <d v="2020-12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0-12-01T00:00:00"/>
    <x v="0"/>
    <d v="2020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0-12-01T00:00:00"/>
    <x v="0"/>
    <d v="2020-12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0-12-01T00:00:00"/>
    <x v="0"/>
    <d v="2020-12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0-12-01T00:00:00"/>
    <x v="0"/>
    <d v="2020-12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0-12-01T00:00:00"/>
    <x v="0"/>
    <d v="2020-12-01T00:00:00"/>
    <x v="0"/>
    <x v="0"/>
    <x v="0"/>
    <x v="46"/>
  </r>
  <r>
    <n v="5"/>
    <x v="0"/>
    <x v="98"/>
    <x v="2"/>
    <n v="1"/>
    <n v="14708.06"/>
    <n v="0"/>
    <n v="0"/>
    <n v="74815.95"/>
    <n v="0"/>
    <n v="0"/>
    <n v="89524.01"/>
    <s v="Wyoming"/>
    <d v="2020-12-01T00:00:00"/>
    <x v="0"/>
    <d v="2020-12-01T00:00:00"/>
    <x v="0"/>
    <x v="0"/>
    <x v="0"/>
    <x v="46"/>
  </r>
  <r>
    <n v="5"/>
    <x v="0"/>
    <x v="96"/>
    <x v="2"/>
    <n v="1"/>
    <n v="51892.49"/>
    <n v="994403.36"/>
    <n v="0"/>
    <n v="0"/>
    <n v="0"/>
    <n v="0"/>
    <n v="1046295.85"/>
    <s v="Wyoming"/>
    <d v="2020-12-01T00:00:00"/>
    <x v="0"/>
    <d v="2020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11-01T00:00:00"/>
    <x v="1"/>
    <d v="2021-11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11-01T00:00:00"/>
    <x v="1"/>
    <d v="2021-1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11-01T00:00:00"/>
    <x v="1"/>
    <d v="2021-11-01T00:00:00"/>
    <x v="0"/>
    <x v="0"/>
    <x v="0"/>
    <x v="46"/>
  </r>
  <r>
    <n v="5"/>
    <x v="0"/>
    <x v="98"/>
    <x v="0"/>
    <n v="1"/>
    <n v="129857.87000000001"/>
    <n v="14096.03"/>
    <n v="0"/>
    <n v="0"/>
    <n v="0"/>
    <n v="0"/>
    <n v="143953.9"/>
    <s v="Wyoming"/>
    <d v="2021-11-01T00:00:00"/>
    <x v="1"/>
    <d v="2021-11-01T00:00:00"/>
    <x v="0"/>
    <x v="0"/>
    <x v="0"/>
    <x v="46"/>
  </r>
  <r>
    <n v="5"/>
    <x v="0"/>
    <x v="96"/>
    <x v="0"/>
    <n v="1"/>
    <n v="862200"/>
    <n v="11711.98"/>
    <n v="0"/>
    <n v="0"/>
    <n v="0"/>
    <n v="0"/>
    <n v="873911.98"/>
    <s v="Wyoming"/>
    <d v="2021-11-01T00:00:00"/>
    <x v="1"/>
    <d v="2021-11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11-01T00:00:00"/>
    <x v="1"/>
    <d v="2021-11-01T00:00:00"/>
    <x v="0"/>
    <x v="0"/>
    <x v="0"/>
    <x v="46"/>
  </r>
  <r>
    <n v="5"/>
    <x v="0"/>
    <x v="98"/>
    <x v="2"/>
    <n v="1"/>
    <n v="10972.86"/>
    <n v="-10972.86"/>
    <n v="0"/>
    <n v="0"/>
    <n v="0"/>
    <n v="0"/>
    <n v="0"/>
    <s v="Wyoming"/>
    <d v="2021-11-01T00:00:00"/>
    <x v="1"/>
    <d v="2021-11-01T00:00:00"/>
    <x v="0"/>
    <x v="0"/>
    <x v="0"/>
    <x v="46"/>
  </r>
  <r>
    <n v="5"/>
    <x v="0"/>
    <x v="96"/>
    <x v="2"/>
    <n v="1"/>
    <n v="11711.98"/>
    <n v="-11711.98"/>
    <n v="0"/>
    <n v="0"/>
    <n v="0"/>
    <n v="0"/>
    <n v="0"/>
    <s v="Wyoming"/>
    <d v="2021-11-01T00:00:00"/>
    <x v="1"/>
    <d v="2021-1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10-01T00:00:00"/>
    <x v="2"/>
    <d v="2021-10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10-01T00:00:00"/>
    <x v="2"/>
    <d v="2021-10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10-01T00:00:00"/>
    <x v="2"/>
    <d v="2021-10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10-01T00:00:00"/>
    <x v="2"/>
    <d v="2021-10-01T00:00:00"/>
    <x v="0"/>
    <x v="0"/>
    <x v="0"/>
    <x v="46"/>
  </r>
  <r>
    <n v="5"/>
    <x v="0"/>
    <x v="96"/>
    <x v="0"/>
    <n v="1"/>
    <n v="862200"/>
    <n v="0"/>
    <n v="0"/>
    <n v="0"/>
    <n v="0"/>
    <n v="0"/>
    <n v="862200"/>
    <s v="Wyoming"/>
    <d v="2021-10-01T00:00:00"/>
    <x v="2"/>
    <d v="2021-10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10-01T00:00:00"/>
    <x v="2"/>
    <d v="2021-10-01T00:00:00"/>
    <x v="0"/>
    <x v="0"/>
    <x v="0"/>
    <x v="46"/>
  </r>
  <r>
    <n v="5"/>
    <x v="0"/>
    <x v="98"/>
    <x v="2"/>
    <n v="1"/>
    <n v="10972.86"/>
    <n v="0"/>
    <n v="0"/>
    <n v="0"/>
    <n v="0"/>
    <n v="0"/>
    <n v="10972.86"/>
    <s v="Wyoming"/>
    <d v="2021-10-01T00:00:00"/>
    <x v="2"/>
    <d v="2021-10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10-01T00:00:00"/>
    <x v="2"/>
    <d v="2021-10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9-01T00:00:00"/>
    <x v="3"/>
    <d v="2021-09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9-01T00:00:00"/>
    <x v="3"/>
    <d v="2021-09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9-01T00:00:00"/>
    <x v="3"/>
    <d v="2021-09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9-01T00:00:00"/>
    <x v="3"/>
    <d v="2021-09-01T00:00:00"/>
    <x v="0"/>
    <x v="0"/>
    <x v="0"/>
    <x v="46"/>
  </r>
  <r>
    <n v="5"/>
    <x v="0"/>
    <x v="96"/>
    <x v="0"/>
    <n v="1"/>
    <n v="862200"/>
    <n v="0"/>
    <n v="0"/>
    <n v="0"/>
    <n v="0"/>
    <n v="0"/>
    <n v="862200"/>
    <s v="Wyoming"/>
    <d v="2021-09-01T00:00:00"/>
    <x v="3"/>
    <d v="2021-09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09-01T00:00:00"/>
    <x v="3"/>
    <d v="2021-09-01T00:00:00"/>
    <x v="0"/>
    <x v="0"/>
    <x v="0"/>
    <x v="46"/>
  </r>
  <r>
    <n v="5"/>
    <x v="0"/>
    <x v="98"/>
    <x v="2"/>
    <n v="1"/>
    <n v="10972.86"/>
    <n v="0"/>
    <n v="0"/>
    <n v="0"/>
    <n v="0"/>
    <n v="0"/>
    <n v="10972.86"/>
    <s v="Wyoming"/>
    <d v="2021-09-01T00:00:00"/>
    <x v="3"/>
    <d v="2021-09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09-01T00:00:00"/>
    <x v="3"/>
    <d v="2021-09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8-01T00:00:00"/>
    <x v="4"/>
    <d v="2021-08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8-01T00:00:00"/>
    <x v="4"/>
    <d v="2021-08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8-01T00:00:00"/>
    <x v="4"/>
    <d v="2021-08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8-01T00:00:00"/>
    <x v="4"/>
    <d v="2021-08-01T00:00:00"/>
    <x v="0"/>
    <x v="0"/>
    <x v="0"/>
    <x v="46"/>
  </r>
  <r>
    <n v="5"/>
    <x v="0"/>
    <x v="96"/>
    <x v="0"/>
    <n v="1"/>
    <n v="862200"/>
    <n v="0"/>
    <n v="0"/>
    <n v="0"/>
    <n v="0"/>
    <n v="0"/>
    <n v="862200"/>
    <s v="Wyoming"/>
    <d v="2021-08-01T00:00:00"/>
    <x v="4"/>
    <d v="2021-08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08-01T00:00:00"/>
    <x v="4"/>
    <d v="2021-08-01T00:00:00"/>
    <x v="0"/>
    <x v="0"/>
    <x v="0"/>
    <x v="46"/>
  </r>
  <r>
    <n v="5"/>
    <x v="0"/>
    <x v="98"/>
    <x v="2"/>
    <n v="1"/>
    <n v="10972.86"/>
    <n v="0"/>
    <n v="0"/>
    <n v="0"/>
    <n v="0"/>
    <n v="0"/>
    <n v="10972.86"/>
    <s v="Wyoming"/>
    <d v="2021-08-01T00:00:00"/>
    <x v="4"/>
    <d v="2021-08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08-01T00:00:00"/>
    <x v="4"/>
    <d v="2021-08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7-01T00:00:00"/>
    <x v="5"/>
    <d v="2021-07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7-01T00:00:00"/>
    <x v="5"/>
    <d v="2021-07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7-01T00:00:00"/>
    <x v="5"/>
    <d v="2021-07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7-01T00:00:00"/>
    <x v="5"/>
    <d v="2021-07-01T00:00:00"/>
    <x v="0"/>
    <x v="0"/>
    <x v="0"/>
    <x v="46"/>
  </r>
  <r>
    <n v="5"/>
    <x v="0"/>
    <x v="96"/>
    <x v="0"/>
    <n v="1"/>
    <n v="783829.87"/>
    <n v="78370.13"/>
    <n v="0"/>
    <n v="0"/>
    <n v="0"/>
    <n v="0"/>
    <n v="862200"/>
    <s v="Wyoming"/>
    <d v="2021-07-01T00:00:00"/>
    <x v="5"/>
    <d v="2021-07-01T00:00:00"/>
    <x v="0"/>
    <x v="0"/>
    <x v="0"/>
    <x v="46"/>
  </r>
  <r>
    <n v="5"/>
    <x v="0"/>
    <x v="97"/>
    <x v="0"/>
    <n v="1"/>
    <n v="540028.19999999995"/>
    <n v="0"/>
    <n v="0"/>
    <n v="0"/>
    <n v="0"/>
    <n v="0"/>
    <n v="540028.19999999995"/>
    <s v="Wyoming"/>
    <d v="2021-07-01T00:00:00"/>
    <x v="5"/>
    <d v="2021-07-01T00:00:00"/>
    <x v="0"/>
    <x v="0"/>
    <x v="0"/>
    <x v="46"/>
  </r>
  <r>
    <n v="5"/>
    <x v="0"/>
    <x v="98"/>
    <x v="2"/>
    <n v="1"/>
    <n v="85788.81"/>
    <n v="-74815.95"/>
    <n v="0"/>
    <n v="0"/>
    <n v="0"/>
    <n v="0"/>
    <n v="10972.86"/>
    <s v="Wyoming"/>
    <d v="2021-07-01T00:00:00"/>
    <x v="5"/>
    <d v="2021-07-01T00:00:00"/>
    <x v="0"/>
    <x v="0"/>
    <x v="0"/>
    <x v="46"/>
  </r>
  <r>
    <n v="5"/>
    <x v="0"/>
    <x v="96"/>
    <x v="2"/>
    <n v="1"/>
    <n v="11711.98"/>
    <n v="0"/>
    <n v="0"/>
    <n v="0"/>
    <n v="0"/>
    <n v="0"/>
    <n v="11711.98"/>
    <s v="Wyoming"/>
    <d v="2021-07-01T00:00:00"/>
    <x v="5"/>
    <d v="2021-07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6-01T00:00:00"/>
    <x v="6"/>
    <d v="2021-06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6-01T00:00:00"/>
    <x v="6"/>
    <d v="2021-06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6-01T00:00:00"/>
    <x v="6"/>
    <d v="2021-06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6-01T00:00:00"/>
    <x v="6"/>
    <d v="2021-06-01T00:00:00"/>
    <x v="0"/>
    <x v="0"/>
    <x v="0"/>
    <x v="46"/>
  </r>
  <r>
    <n v="5"/>
    <x v="0"/>
    <x v="96"/>
    <x v="0"/>
    <n v="1"/>
    <n v="73787.77"/>
    <n v="710042.1"/>
    <n v="0"/>
    <n v="0"/>
    <n v="0"/>
    <n v="0"/>
    <n v="783829.87"/>
    <s v="Wyoming"/>
    <d v="2021-06-01T00:00:00"/>
    <x v="6"/>
    <d v="2021-06-01T00:00:00"/>
    <x v="0"/>
    <x v="0"/>
    <x v="0"/>
    <x v="46"/>
  </r>
  <r>
    <n v="5"/>
    <x v="0"/>
    <x v="97"/>
    <x v="0"/>
    <n v="1"/>
    <n v="165872.07"/>
    <n v="374156.13"/>
    <n v="0"/>
    <n v="0"/>
    <n v="0"/>
    <n v="0"/>
    <n v="540028.19999999995"/>
    <s v="Wyoming"/>
    <d v="2021-06-01T00:00:00"/>
    <x v="6"/>
    <d v="2021-06-01T00:00:00"/>
    <x v="0"/>
    <x v="0"/>
    <x v="0"/>
    <x v="46"/>
  </r>
  <r>
    <n v="5"/>
    <x v="0"/>
    <x v="98"/>
    <x v="2"/>
    <n v="1"/>
    <n v="85788.81"/>
    <n v="0"/>
    <n v="0"/>
    <n v="0"/>
    <n v="0"/>
    <n v="0"/>
    <n v="85788.81"/>
    <s v="Wyoming"/>
    <d v="2021-06-01T00:00:00"/>
    <x v="6"/>
    <d v="2021-06-01T00:00:00"/>
    <x v="0"/>
    <x v="0"/>
    <x v="0"/>
    <x v="46"/>
  </r>
  <r>
    <n v="5"/>
    <x v="0"/>
    <x v="96"/>
    <x v="2"/>
    <n v="1"/>
    <n v="1030316"/>
    <n v="-1018604.02"/>
    <n v="0"/>
    <n v="0"/>
    <n v="0"/>
    <n v="0"/>
    <n v="11711.98"/>
    <s v="Wyoming"/>
    <d v="2021-06-01T00:00:00"/>
    <x v="6"/>
    <d v="2021-06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5-01T00:00:00"/>
    <x v="7"/>
    <d v="2021-05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5-01T00:00:00"/>
    <x v="7"/>
    <d v="2021-05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5-01T00:00:00"/>
    <x v="7"/>
    <d v="2021-05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5-01T00:00:00"/>
    <x v="7"/>
    <d v="2021-05-01T00:00:00"/>
    <x v="0"/>
    <x v="0"/>
    <x v="0"/>
    <x v="46"/>
  </r>
  <r>
    <n v="5"/>
    <x v="0"/>
    <x v="96"/>
    <x v="0"/>
    <n v="1"/>
    <n v="36387.279999999999"/>
    <n v="37400.49"/>
    <n v="0"/>
    <n v="0"/>
    <n v="0"/>
    <n v="0"/>
    <n v="73787.77"/>
    <s v="Wyoming"/>
    <d v="2021-05-01T00:00:00"/>
    <x v="7"/>
    <d v="2021-05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5-01T00:00:00"/>
    <x v="7"/>
    <d v="2021-05-01T00:00:00"/>
    <x v="0"/>
    <x v="0"/>
    <x v="0"/>
    <x v="46"/>
  </r>
  <r>
    <n v="5"/>
    <x v="0"/>
    <x v="98"/>
    <x v="2"/>
    <n v="1"/>
    <n v="88925.7"/>
    <n v="-3136.89"/>
    <n v="0"/>
    <n v="0"/>
    <n v="0"/>
    <n v="0"/>
    <n v="85788.81"/>
    <s v="Wyoming"/>
    <d v="2021-05-01T00:00:00"/>
    <x v="7"/>
    <d v="2021-05-01T00:00:00"/>
    <x v="0"/>
    <x v="0"/>
    <x v="0"/>
    <x v="46"/>
  </r>
  <r>
    <n v="5"/>
    <x v="0"/>
    <x v="96"/>
    <x v="2"/>
    <n v="1"/>
    <n v="1068311.31"/>
    <n v="-37995.31"/>
    <n v="0"/>
    <n v="0"/>
    <n v="0"/>
    <n v="0"/>
    <n v="1030316"/>
    <s v="Wyoming"/>
    <d v="2021-05-01T00:00:00"/>
    <x v="7"/>
    <d v="2021-05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4-01T00:00:00"/>
    <x v="8"/>
    <d v="2021-04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4-01T00:00:00"/>
    <x v="8"/>
    <d v="2021-04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4-01T00:00:00"/>
    <x v="8"/>
    <d v="2021-04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4-01T00:00:00"/>
    <x v="8"/>
    <d v="2021-04-01T00:00:00"/>
    <x v="0"/>
    <x v="0"/>
    <x v="0"/>
    <x v="46"/>
  </r>
  <r>
    <n v="5"/>
    <x v="0"/>
    <x v="96"/>
    <x v="0"/>
    <n v="1"/>
    <n v="12714.75"/>
    <n v="23672.53"/>
    <n v="0"/>
    <n v="0"/>
    <n v="0"/>
    <n v="0"/>
    <n v="36387.279999999999"/>
    <s v="Wyoming"/>
    <d v="2021-04-01T00:00:00"/>
    <x v="8"/>
    <d v="2021-04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4-01T00:00:00"/>
    <x v="8"/>
    <d v="2021-04-01T00:00:00"/>
    <x v="0"/>
    <x v="0"/>
    <x v="0"/>
    <x v="46"/>
  </r>
  <r>
    <n v="5"/>
    <x v="0"/>
    <x v="98"/>
    <x v="2"/>
    <n v="1"/>
    <n v="89426.880000000005"/>
    <n v="-501.18"/>
    <n v="0"/>
    <n v="0"/>
    <n v="0"/>
    <n v="0"/>
    <n v="88925.7"/>
    <s v="Wyoming"/>
    <d v="2021-04-01T00:00:00"/>
    <x v="8"/>
    <d v="2021-04-01T00:00:00"/>
    <x v="0"/>
    <x v="0"/>
    <x v="0"/>
    <x v="46"/>
  </r>
  <r>
    <n v="5"/>
    <x v="0"/>
    <x v="96"/>
    <x v="2"/>
    <n v="1"/>
    <n v="1087182.6499999999"/>
    <n v="-18871.34"/>
    <n v="0"/>
    <n v="0"/>
    <n v="0"/>
    <n v="0"/>
    <n v="1068311.31"/>
    <s v="Wyoming"/>
    <d v="2021-04-01T00:00:00"/>
    <x v="8"/>
    <d v="2021-04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3-01T00:00:00"/>
    <x v="9"/>
    <d v="2021-03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3-01T00:00:00"/>
    <x v="9"/>
    <d v="2021-03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3-01T00:00:00"/>
    <x v="9"/>
    <d v="2021-03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3-01T00:00:00"/>
    <x v="9"/>
    <d v="2021-03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1-03-01T00:00:00"/>
    <x v="9"/>
    <d v="2021-03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3-01T00:00:00"/>
    <x v="9"/>
    <d v="2021-03-01T00:00:00"/>
    <x v="0"/>
    <x v="0"/>
    <x v="0"/>
    <x v="46"/>
  </r>
  <r>
    <n v="5"/>
    <x v="0"/>
    <x v="98"/>
    <x v="2"/>
    <n v="1"/>
    <n v="89426.880000000005"/>
    <n v="0"/>
    <n v="0"/>
    <n v="0"/>
    <n v="0"/>
    <n v="0"/>
    <n v="89426.880000000005"/>
    <s v="Wyoming"/>
    <d v="2021-03-01T00:00:00"/>
    <x v="9"/>
    <d v="2021-03-01T00:00:00"/>
    <x v="0"/>
    <x v="0"/>
    <x v="0"/>
    <x v="46"/>
  </r>
  <r>
    <n v="5"/>
    <x v="0"/>
    <x v="96"/>
    <x v="2"/>
    <n v="1"/>
    <n v="1073817.96"/>
    <n v="13364.69"/>
    <n v="0"/>
    <n v="0"/>
    <n v="0"/>
    <n v="0"/>
    <n v="1087182.6499999999"/>
    <s v="Wyoming"/>
    <d v="2021-03-01T00:00:00"/>
    <x v="9"/>
    <d v="2021-03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2-01T00:00:00"/>
    <x v="10"/>
    <d v="2021-02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2-01T00:00:00"/>
    <x v="10"/>
    <d v="2021-0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2-01T00:00:00"/>
    <x v="10"/>
    <d v="2021-02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2-01T00:00:00"/>
    <x v="10"/>
    <d v="2021-02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1-02-01T00:00:00"/>
    <x v="10"/>
    <d v="2021-02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2-01T00:00:00"/>
    <x v="10"/>
    <d v="2021-02-01T00:00:00"/>
    <x v="0"/>
    <x v="0"/>
    <x v="0"/>
    <x v="46"/>
  </r>
  <r>
    <n v="5"/>
    <x v="0"/>
    <x v="98"/>
    <x v="2"/>
    <n v="1"/>
    <n v="89426.880000000005"/>
    <n v="0"/>
    <n v="0"/>
    <n v="0"/>
    <n v="0"/>
    <n v="0"/>
    <n v="89426.880000000005"/>
    <s v="Wyoming"/>
    <d v="2021-02-01T00:00:00"/>
    <x v="10"/>
    <d v="2021-02-01T00:00:00"/>
    <x v="0"/>
    <x v="0"/>
    <x v="0"/>
    <x v="46"/>
  </r>
  <r>
    <n v="5"/>
    <x v="0"/>
    <x v="96"/>
    <x v="2"/>
    <n v="1"/>
    <n v="1050003.3500000001"/>
    <n v="23814.61"/>
    <n v="0"/>
    <n v="0"/>
    <n v="0"/>
    <n v="0"/>
    <n v="1073817.96"/>
    <s v="Wyoming"/>
    <d v="2021-02-01T00:00:00"/>
    <x v="10"/>
    <d v="2021-0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6"/>
  </r>
  <r>
    <n v="5"/>
    <x v="0"/>
    <x v="96"/>
    <x v="0"/>
    <n v="1"/>
    <n v="0"/>
    <n v="0"/>
    <n v="0"/>
    <n v="0"/>
    <n v="0"/>
    <n v="0"/>
    <n v="0"/>
    <s v="Nebraska"/>
    <d v="2021-01-01T00:00:00"/>
    <x v="11"/>
    <d v="2021-01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01-01T00:00:00"/>
    <x v="11"/>
    <d v="2021-0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01-01T00:00:00"/>
    <x v="11"/>
    <d v="2021-01-01T00:00:00"/>
    <x v="0"/>
    <x v="0"/>
    <x v="0"/>
    <x v="46"/>
  </r>
  <r>
    <n v="5"/>
    <x v="0"/>
    <x v="98"/>
    <x v="0"/>
    <n v="1"/>
    <n v="129857.87000000001"/>
    <n v="0"/>
    <n v="0"/>
    <n v="0"/>
    <n v="0"/>
    <n v="0"/>
    <n v="129857.87000000001"/>
    <s v="Wyoming"/>
    <d v="2021-01-01T00:00:00"/>
    <x v="11"/>
    <d v="2021-01-01T00:00:00"/>
    <x v="0"/>
    <x v="0"/>
    <x v="0"/>
    <x v="46"/>
  </r>
  <r>
    <n v="5"/>
    <x v="0"/>
    <x v="96"/>
    <x v="0"/>
    <n v="1"/>
    <n v="12714.75"/>
    <n v="0"/>
    <n v="0"/>
    <n v="0"/>
    <n v="0"/>
    <n v="0"/>
    <n v="12714.75"/>
    <s v="Wyoming"/>
    <d v="2021-01-01T00:00:00"/>
    <x v="11"/>
    <d v="2021-01-01T00:00:00"/>
    <x v="0"/>
    <x v="0"/>
    <x v="0"/>
    <x v="46"/>
  </r>
  <r>
    <n v="5"/>
    <x v="0"/>
    <x v="97"/>
    <x v="0"/>
    <n v="1"/>
    <n v="165872.07"/>
    <n v="0"/>
    <n v="0"/>
    <n v="0"/>
    <n v="0"/>
    <n v="0"/>
    <n v="165872.07"/>
    <s v="Wyoming"/>
    <d v="2021-01-01T00:00:00"/>
    <x v="11"/>
    <d v="2021-01-01T00:00:00"/>
    <x v="0"/>
    <x v="0"/>
    <x v="0"/>
    <x v="46"/>
  </r>
  <r>
    <n v="5"/>
    <x v="0"/>
    <x v="98"/>
    <x v="2"/>
    <n v="1"/>
    <n v="89524.01"/>
    <n v="-97.13"/>
    <n v="0"/>
    <n v="0"/>
    <n v="0"/>
    <n v="0"/>
    <n v="89426.880000000005"/>
    <s v="Wyoming"/>
    <d v="2021-01-01T00:00:00"/>
    <x v="11"/>
    <d v="2021-01-01T00:00:00"/>
    <x v="0"/>
    <x v="0"/>
    <x v="0"/>
    <x v="46"/>
  </r>
  <r>
    <n v="5"/>
    <x v="0"/>
    <x v="96"/>
    <x v="2"/>
    <n v="1"/>
    <n v="1046295.85"/>
    <n v="3707.5"/>
    <n v="0"/>
    <n v="0"/>
    <n v="0"/>
    <n v="0"/>
    <n v="1050003.3500000001"/>
    <s v="Wyoming"/>
    <d v="2021-01-01T00:00:00"/>
    <x v="11"/>
    <d v="2021-01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6"/>
  </r>
  <r>
    <n v="5"/>
    <x v="1"/>
    <x v="99"/>
    <x v="0"/>
    <n v="1"/>
    <n v="813800.38"/>
    <n v="0"/>
    <n v="0"/>
    <n v="0"/>
    <n v="0"/>
    <n v="0"/>
    <n v="813800.38"/>
    <s v="Wyoming"/>
    <d v="2020-12-01T00:00:00"/>
    <x v="0"/>
    <d v="2020-12-01T00:00:00"/>
    <x v="1"/>
    <x v="0"/>
    <x v="1"/>
    <x v="46"/>
  </r>
  <r>
    <n v="5"/>
    <x v="1"/>
    <x v="100"/>
    <x v="0"/>
    <n v="1"/>
    <n v="308123.03000000003"/>
    <n v="0"/>
    <n v="0"/>
    <n v="0"/>
    <n v="0"/>
    <n v="0"/>
    <n v="308123.03000000003"/>
    <s v="Wyoming"/>
    <d v="2020-12-01T00:00:00"/>
    <x v="0"/>
    <d v="2020-12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0-12-01T00:00:00"/>
    <x v="0"/>
    <d v="2020-12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0-12-01T00:00:00"/>
    <x v="0"/>
    <d v="2020-12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100"/>
    <x v="2"/>
    <n v="1"/>
    <n v="0"/>
    <n v="62680.97"/>
    <n v="0"/>
    <n v="0"/>
    <n v="0"/>
    <n v="0"/>
    <n v="62680.97"/>
    <s v="Wyoming"/>
    <d v="2020-12-01T00:00:00"/>
    <x v="0"/>
    <d v="2020-12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6"/>
  </r>
  <r>
    <n v="5"/>
    <x v="1"/>
    <x v="99"/>
    <x v="0"/>
    <n v="1"/>
    <n v="835516.31"/>
    <n v="7452.01"/>
    <n v="0"/>
    <n v="0"/>
    <n v="0"/>
    <n v="0"/>
    <n v="842968.32000000007"/>
    <s v="Wyoming"/>
    <d v="2021-11-01T00:00:00"/>
    <x v="1"/>
    <d v="2021-11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11-01T00:00:00"/>
    <x v="1"/>
    <d v="2021-11-01T00:00:00"/>
    <x v="1"/>
    <x v="0"/>
    <x v="1"/>
    <x v="46"/>
  </r>
  <r>
    <n v="5"/>
    <x v="1"/>
    <x v="101"/>
    <x v="0"/>
    <n v="1"/>
    <n v="12876.79"/>
    <n v="0"/>
    <n v="0"/>
    <n v="0"/>
    <n v="0"/>
    <n v="0"/>
    <n v="12876.79"/>
    <s v="Wyoming"/>
    <d v="2021-11-01T00:00:00"/>
    <x v="1"/>
    <d v="2021-11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11-01T00:00:00"/>
    <x v="1"/>
    <d v="2021-11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6"/>
  </r>
  <r>
    <n v="5"/>
    <x v="1"/>
    <x v="99"/>
    <x v="0"/>
    <n v="1"/>
    <n v="835516.31"/>
    <n v="0"/>
    <n v="0"/>
    <n v="0"/>
    <n v="0"/>
    <n v="0"/>
    <n v="835516.31"/>
    <s v="Wyoming"/>
    <d v="2021-10-01T00:00:00"/>
    <x v="2"/>
    <d v="2021-10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10-01T00:00:00"/>
    <x v="2"/>
    <d v="2021-10-01T00:00:00"/>
    <x v="1"/>
    <x v="0"/>
    <x v="1"/>
    <x v="46"/>
  </r>
  <r>
    <n v="5"/>
    <x v="1"/>
    <x v="101"/>
    <x v="0"/>
    <n v="1"/>
    <n v="12876.79"/>
    <n v="0"/>
    <n v="0"/>
    <n v="0"/>
    <n v="0"/>
    <n v="0"/>
    <n v="12876.79"/>
    <s v="Wyoming"/>
    <d v="2021-10-01T00:00:00"/>
    <x v="2"/>
    <d v="2021-10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10-01T00:00:00"/>
    <x v="2"/>
    <d v="2021-10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6"/>
  </r>
  <r>
    <n v="5"/>
    <x v="1"/>
    <x v="99"/>
    <x v="0"/>
    <n v="1"/>
    <n v="835516.31"/>
    <n v="0"/>
    <n v="0"/>
    <n v="0"/>
    <n v="0"/>
    <n v="0"/>
    <n v="835516.31"/>
    <s v="Wyoming"/>
    <d v="2021-09-01T00:00:00"/>
    <x v="3"/>
    <d v="2021-09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9-01T00:00:00"/>
    <x v="3"/>
    <d v="2021-09-01T00:00:00"/>
    <x v="1"/>
    <x v="0"/>
    <x v="1"/>
    <x v="46"/>
  </r>
  <r>
    <n v="5"/>
    <x v="1"/>
    <x v="101"/>
    <x v="0"/>
    <n v="1"/>
    <n v="50082.239999999998"/>
    <n v="0"/>
    <n v="-37205.450000000004"/>
    <n v="0"/>
    <n v="0"/>
    <n v="0"/>
    <n v="12876.79"/>
    <s v="Wyoming"/>
    <d v="2021-09-01T00:00:00"/>
    <x v="3"/>
    <d v="2021-09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9-01T00:00:00"/>
    <x v="3"/>
    <d v="2021-09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6"/>
  </r>
  <r>
    <n v="5"/>
    <x v="1"/>
    <x v="99"/>
    <x v="0"/>
    <n v="1"/>
    <n v="835516.31"/>
    <n v="0"/>
    <n v="0"/>
    <n v="0"/>
    <n v="0"/>
    <n v="0"/>
    <n v="835516.31"/>
    <s v="Wyoming"/>
    <d v="2021-08-01T00:00:00"/>
    <x v="4"/>
    <d v="2021-08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8-01T00:00:00"/>
    <x v="4"/>
    <d v="2021-08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8-01T00:00:00"/>
    <x v="4"/>
    <d v="2021-08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8-01T00:00:00"/>
    <x v="4"/>
    <d v="2021-08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6"/>
  </r>
  <r>
    <n v="5"/>
    <x v="1"/>
    <x v="99"/>
    <x v="0"/>
    <n v="1"/>
    <n v="813800.38"/>
    <n v="21715.93"/>
    <n v="0"/>
    <n v="0"/>
    <n v="0"/>
    <n v="0"/>
    <n v="835516.31"/>
    <s v="Wyoming"/>
    <d v="2021-07-01T00:00:00"/>
    <x v="5"/>
    <d v="2021-07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7-01T00:00:00"/>
    <x v="5"/>
    <d v="2021-07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7-01T00:00:00"/>
    <x v="5"/>
    <d v="2021-07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7-01T00:00:00"/>
    <x v="5"/>
    <d v="2021-07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0"/>
    <x v="2"/>
    <n v="1"/>
    <n v="67238.3"/>
    <n v="-67238.3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6-01T00:00:00"/>
    <x v="6"/>
    <d v="2021-06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6-01T00:00:00"/>
    <x v="6"/>
    <d v="2021-06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6-01T00:00:00"/>
    <x v="6"/>
    <d v="2021-06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6-01T00:00:00"/>
    <x v="6"/>
    <d v="2021-06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100"/>
    <x v="2"/>
    <n v="1"/>
    <n v="67238.3"/>
    <n v="0"/>
    <n v="0"/>
    <n v="0"/>
    <n v="0"/>
    <n v="0"/>
    <n v="67238.3"/>
    <s v="Wyoming"/>
    <d v="2021-06-01T00:00:00"/>
    <x v="6"/>
    <d v="2021-06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5-01T00:00:00"/>
    <x v="7"/>
    <d v="2021-05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5-01T00:00:00"/>
    <x v="7"/>
    <d v="2021-05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5-01T00:00:00"/>
    <x v="7"/>
    <d v="2021-05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5-01T00:00:00"/>
    <x v="7"/>
    <d v="2021-05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100"/>
    <x v="2"/>
    <n v="1"/>
    <n v="67238.3"/>
    <n v="0"/>
    <n v="0"/>
    <n v="0"/>
    <n v="0"/>
    <n v="0"/>
    <n v="67238.3"/>
    <s v="Wyoming"/>
    <d v="2021-05-01T00:00:00"/>
    <x v="7"/>
    <d v="2021-05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4-01T00:00:00"/>
    <x v="8"/>
    <d v="2021-04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4-01T00:00:00"/>
    <x v="8"/>
    <d v="2021-04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4-01T00:00:00"/>
    <x v="8"/>
    <d v="2021-04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4-01T00:00:00"/>
    <x v="8"/>
    <d v="2021-04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100"/>
    <x v="2"/>
    <n v="1"/>
    <n v="63571.86"/>
    <n v="3666.44"/>
    <n v="0"/>
    <n v="0"/>
    <n v="0"/>
    <n v="0"/>
    <n v="67238.3"/>
    <s v="Wyoming"/>
    <d v="2021-04-01T00:00:00"/>
    <x v="8"/>
    <d v="2021-04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6"/>
  </r>
  <r>
    <n v="5"/>
    <x v="1"/>
    <x v="99"/>
    <x v="0"/>
    <n v="1"/>
    <n v="813800.38"/>
    <n v="0"/>
    <n v="0"/>
    <n v="158616.37"/>
    <n v="-158616.37"/>
    <n v="0"/>
    <n v="813800.38"/>
    <s v="Wyoming"/>
    <d v="2021-03-01T00:00:00"/>
    <x v="9"/>
    <d v="2021-03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03-01T00:00:00"/>
    <x v="9"/>
    <d v="2021-03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3-01T00:00:00"/>
    <x v="9"/>
    <d v="2021-03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3-01T00:00:00"/>
    <x v="9"/>
    <d v="2021-03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100"/>
    <x v="2"/>
    <n v="1"/>
    <n v="63571.86"/>
    <n v="0"/>
    <n v="0"/>
    <n v="0"/>
    <n v="0"/>
    <n v="0"/>
    <n v="63571.86"/>
    <s v="Wyoming"/>
    <d v="2021-03-01T00:00:00"/>
    <x v="9"/>
    <d v="2021-03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2-01T00:00:00"/>
    <x v="10"/>
    <d v="2021-02-01T00:00:00"/>
    <x v="1"/>
    <x v="0"/>
    <x v="1"/>
    <x v="46"/>
  </r>
  <r>
    <n v="5"/>
    <x v="1"/>
    <x v="100"/>
    <x v="0"/>
    <n v="1"/>
    <n v="308123.03000000003"/>
    <n v="0"/>
    <n v="-10961.23"/>
    <n v="0"/>
    <n v="0"/>
    <n v="0"/>
    <n v="297161.8"/>
    <s v="Wyoming"/>
    <d v="2021-02-01T00:00:00"/>
    <x v="10"/>
    <d v="2021-02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2-01T00:00:00"/>
    <x v="10"/>
    <d v="2021-02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2-01T00:00:00"/>
    <x v="10"/>
    <d v="2021-02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100"/>
    <x v="2"/>
    <n v="1"/>
    <n v="62954.560000000005"/>
    <n v="617.30000000000007"/>
    <n v="0"/>
    <n v="0"/>
    <n v="0"/>
    <n v="0"/>
    <n v="63571.86"/>
    <s v="Wyoming"/>
    <d v="2021-02-01T00:00:00"/>
    <x v="10"/>
    <d v="2021-02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6"/>
  </r>
  <r>
    <n v="5"/>
    <x v="1"/>
    <x v="99"/>
    <x v="0"/>
    <n v="1"/>
    <n v="813800.38"/>
    <n v="0"/>
    <n v="0"/>
    <n v="0"/>
    <n v="0"/>
    <n v="0"/>
    <n v="813800.38"/>
    <s v="Wyoming"/>
    <d v="2021-01-01T00:00:00"/>
    <x v="11"/>
    <d v="2021-01-01T00:00:00"/>
    <x v="1"/>
    <x v="0"/>
    <x v="1"/>
    <x v="46"/>
  </r>
  <r>
    <n v="5"/>
    <x v="1"/>
    <x v="100"/>
    <x v="0"/>
    <n v="1"/>
    <n v="308123.03000000003"/>
    <n v="0"/>
    <n v="0"/>
    <n v="0"/>
    <n v="0"/>
    <n v="0"/>
    <n v="308123.03000000003"/>
    <s v="Wyoming"/>
    <d v="2021-01-01T00:00:00"/>
    <x v="11"/>
    <d v="2021-01-01T00:00:00"/>
    <x v="1"/>
    <x v="0"/>
    <x v="1"/>
    <x v="46"/>
  </r>
  <r>
    <n v="5"/>
    <x v="1"/>
    <x v="101"/>
    <x v="0"/>
    <n v="1"/>
    <n v="50082.239999999998"/>
    <n v="0"/>
    <n v="0"/>
    <n v="0"/>
    <n v="0"/>
    <n v="0"/>
    <n v="50082.239999999998"/>
    <s v="Wyoming"/>
    <d v="2021-01-01T00:00:00"/>
    <x v="11"/>
    <d v="2021-01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01-01T00:00:00"/>
    <x v="11"/>
    <d v="2021-01-01T00:00:00"/>
    <x v="1"/>
    <x v="0"/>
    <x v="1"/>
    <x v="46"/>
  </r>
  <r>
    <n v="5"/>
    <x v="1"/>
    <x v="9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1"/>
    <x v="100"/>
    <x v="2"/>
    <n v="1"/>
    <n v="62680.97"/>
    <n v="273.59000000000003"/>
    <n v="0"/>
    <n v="0"/>
    <n v="0"/>
    <n v="0"/>
    <n v="62954.560000000005"/>
    <s v="Wyoming"/>
    <d v="2021-01-01T00:00:00"/>
    <x v="11"/>
    <d v="2021-01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6"/>
  </r>
  <r>
    <n v="5"/>
    <x v="2"/>
    <x v="104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7"/>
  </r>
  <r>
    <n v="5"/>
    <x v="2"/>
    <x v="104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4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0-12-01T00:00:00"/>
    <x v="0"/>
    <d v="2020-12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0-12-01T00:00:00"/>
    <x v="0"/>
    <d v="2020-12-01T00:00:00"/>
    <x v="0"/>
    <x v="0"/>
    <x v="0"/>
    <x v="47"/>
  </r>
  <r>
    <n v="5"/>
    <x v="0"/>
    <x v="111"/>
    <x v="0"/>
    <n v="1"/>
    <n v="1261183.6599999999"/>
    <n v="0"/>
    <n v="0"/>
    <n v="0"/>
    <n v="0"/>
    <n v="0"/>
    <n v="1261183.6599999999"/>
    <s v="Wyoming"/>
    <d v="2020-12-01T00:00:00"/>
    <x v="0"/>
    <d v="2020-12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0-12-01T00:00:00"/>
    <x v="0"/>
    <d v="2020-12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0-12-01T00:00:00"/>
    <x v="0"/>
    <d v="2020-12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0-12-01T00:00:00"/>
    <x v="0"/>
    <d v="2020-12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1"/>
    <x v="2"/>
    <n v="1"/>
    <n v="57194.85"/>
    <n v="51838.950000000004"/>
    <n v="0"/>
    <n v="0"/>
    <n v="0"/>
    <n v="0"/>
    <n v="109033.8"/>
    <s v="Wyoming"/>
    <d v="2020-12-01T00:00:00"/>
    <x v="0"/>
    <d v="2020-12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14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11-01T00:00:00"/>
    <x v="1"/>
    <d v="2021-11-01T00:00:00"/>
    <x v="0"/>
    <x v="0"/>
    <x v="0"/>
    <x v="47"/>
  </r>
  <r>
    <n v="5"/>
    <x v="0"/>
    <x v="110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11-01T00:00:00"/>
    <x v="1"/>
    <d v="2021-11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11-01T00:00:00"/>
    <x v="1"/>
    <d v="2021-11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11-01T00:00:00"/>
    <x v="1"/>
    <d v="2021-11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11-01T00:00:00"/>
    <x v="1"/>
    <d v="2021-11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1"/>
    <x v="2"/>
    <n v="1"/>
    <n v="103845.53"/>
    <n v="0"/>
    <n v="0"/>
    <n v="0"/>
    <n v="0"/>
    <n v="0"/>
    <n v="103845.53"/>
    <s v="Wyoming"/>
    <d v="2021-11-01T00:00:00"/>
    <x v="1"/>
    <d v="2021-11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7"/>
  </r>
  <r>
    <n v="5"/>
    <x v="0"/>
    <x v="113"/>
    <x v="2"/>
    <n v="1"/>
    <n v="0"/>
    <n v="40315.17"/>
    <n v="0"/>
    <n v="0"/>
    <n v="0"/>
    <n v="0"/>
    <n v="40315.17"/>
    <s v="Wyoming"/>
    <d v="2021-11-01T00:00:00"/>
    <x v="1"/>
    <d v="2021-11-01T00:00:00"/>
    <x v="0"/>
    <x v="0"/>
    <x v="0"/>
    <x v="47"/>
  </r>
  <r>
    <n v="5"/>
    <x v="0"/>
    <x v="114"/>
    <x v="2"/>
    <n v="1"/>
    <n v="192086.71"/>
    <n v="0"/>
    <n v="0"/>
    <n v="0"/>
    <n v="0"/>
    <n v="0"/>
    <n v="192086.71"/>
    <s v="Wyoming"/>
    <d v="2021-11-01T00:00:00"/>
    <x v="1"/>
    <d v="2021-11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10-01T00:00:00"/>
    <x v="2"/>
    <d v="2021-10-01T00:00:00"/>
    <x v="0"/>
    <x v="0"/>
    <x v="0"/>
    <x v="47"/>
  </r>
  <r>
    <n v="5"/>
    <x v="0"/>
    <x v="110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10-01T00:00:00"/>
    <x v="2"/>
    <d v="2021-10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10-01T00:00:00"/>
    <x v="2"/>
    <d v="2021-10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10-01T00:00:00"/>
    <x v="2"/>
    <d v="2021-10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10-01T00:00:00"/>
    <x v="2"/>
    <d v="2021-10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1"/>
    <x v="2"/>
    <n v="1"/>
    <n v="103845.53"/>
    <n v="0"/>
    <n v="0"/>
    <n v="0"/>
    <n v="0"/>
    <n v="0"/>
    <n v="103845.53"/>
    <s v="Wyoming"/>
    <d v="2021-10-01T00:00:00"/>
    <x v="2"/>
    <d v="2021-10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7"/>
  </r>
  <r>
    <n v="5"/>
    <x v="0"/>
    <x v="114"/>
    <x v="2"/>
    <n v="1"/>
    <n v="192086.71"/>
    <n v="0"/>
    <n v="0"/>
    <n v="0"/>
    <n v="0"/>
    <n v="0"/>
    <n v="192086.71"/>
    <s v="Wyoming"/>
    <d v="2021-10-01T00:00:00"/>
    <x v="2"/>
    <d v="2021-10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9-01T00:00:00"/>
    <x v="3"/>
    <d v="2021-09-01T00:00:00"/>
    <x v="0"/>
    <x v="0"/>
    <x v="0"/>
    <x v="47"/>
  </r>
  <r>
    <n v="5"/>
    <x v="0"/>
    <x v="110"/>
    <x v="0"/>
    <n v="1"/>
    <n v="87599.85"/>
    <n v="0"/>
    <n v="-87599.85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9-01T00:00:00"/>
    <x v="3"/>
    <d v="2021-09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9-01T00:00:00"/>
    <x v="3"/>
    <d v="2021-09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9-01T00:00:00"/>
    <x v="3"/>
    <d v="2021-09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9-01T00:00:00"/>
    <x v="3"/>
    <d v="2021-09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1"/>
    <x v="2"/>
    <n v="1"/>
    <n v="103845.53"/>
    <n v="0"/>
    <n v="0"/>
    <n v="0"/>
    <n v="0"/>
    <n v="0"/>
    <n v="103845.53"/>
    <s v="Wyoming"/>
    <d v="2021-09-01T00:00:00"/>
    <x v="3"/>
    <d v="2021-09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7"/>
  </r>
  <r>
    <n v="5"/>
    <x v="0"/>
    <x v="114"/>
    <x v="2"/>
    <n v="1"/>
    <n v="180415.16"/>
    <n v="11671.550000000001"/>
    <n v="0"/>
    <n v="0"/>
    <n v="0"/>
    <n v="0"/>
    <n v="192086.71"/>
    <s v="Wyoming"/>
    <d v="2021-09-01T00:00:00"/>
    <x v="3"/>
    <d v="2021-09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8-01T00:00:00"/>
    <x v="4"/>
    <d v="2021-08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8-01T00:00:00"/>
    <x v="4"/>
    <d v="2021-08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8-01T00:00:00"/>
    <x v="4"/>
    <d v="2021-08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8-01T00:00:00"/>
    <x v="4"/>
    <d v="2021-08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8-01T00:00:00"/>
    <x v="4"/>
    <d v="2021-08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8-01T00:00:00"/>
    <x v="4"/>
    <d v="2021-08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1"/>
    <x v="2"/>
    <n v="1"/>
    <n v="98910.33"/>
    <n v="4935.2"/>
    <n v="0"/>
    <n v="0"/>
    <n v="0"/>
    <n v="0"/>
    <n v="103845.53"/>
    <s v="Wyoming"/>
    <d v="2021-08-01T00:00:00"/>
    <x v="4"/>
    <d v="2021-08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7"/>
  </r>
  <r>
    <n v="5"/>
    <x v="0"/>
    <x v="114"/>
    <x v="2"/>
    <n v="1"/>
    <n v="180415.16"/>
    <n v="0"/>
    <n v="0"/>
    <n v="0"/>
    <n v="0"/>
    <n v="0"/>
    <n v="180415.16"/>
    <s v="Wyoming"/>
    <d v="2021-08-01T00:00:00"/>
    <x v="4"/>
    <d v="2021-08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7-01T00:00:00"/>
    <x v="5"/>
    <d v="2021-07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7-01T00:00:00"/>
    <x v="5"/>
    <d v="2021-07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7-01T00:00:00"/>
    <x v="5"/>
    <d v="2021-07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7-01T00:00:00"/>
    <x v="5"/>
    <d v="2021-07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7-01T00:00:00"/>
    <x v="5"/>
    <d v="2021-07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7-01T00:00:00"/>
    <x v="5"/>
    <d v="2021-07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1"/>
    <x v="2"/>
    <n v="1"/>
    <n v="92902.150000000009"/>
    <n v="6008.18"/>
    <n v="0"/>
    <n v="0"/>
    <n v="0"/>
    <n v="0"/>
    <n v="98910.33"/>
    <s v="Wyoming"/>
    <d v="2021-07-01T00:00:00"/>
    <x v="5"/>
    <d v="2021-07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7"/>
  </r>
  <r>
    <n v="5"/>
    <x v="0"/>
    <x v="114"/>
    <x v="2"/>
    <n v="1"/>
    <n v="181825.16"/>
    <n v="-1410"/>
    <n v="0"/>
    <n v="0"/>
    <n v="0"/>
    <n v="0"/>
    <n v="180415.16"/>
    <s v="Wyoming"/>
    <d v="2021-07-01T00:00:00"/>
    <x v="5"/>
    <d v="2021-07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6-01T00:00:00"/>
    <x v="6"/>
    <d v="2021-06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6-01T00:00:00"/>
    <x v="6"/>
    <d v="2021-06-01T00:00:00"/>
    <x v="0"/>
    <x v="0"/>
    <x v="0"/>
    <x v="47"/>
  </r>
  <r>
    <n v="5"/>
    <x v="0"/>
    <x v="111"/>
    <x v="0"/>
    <n v="1"/>
    <n v="1428599.59"/>
    <n v="0"/>
    <n v="0"/>
    <n v="0"/>
    <n v="0"/>
    <n v="0"/>
    <n v="1428599.59"/>
    <s v="Wyoming"/>
    <d v="2021-06-01T00:00:00"/>
    <x v="6"/>
    <d v="2021-06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6-01T00:00:00"/>
    <x v="6"/>
    <d v="2021-06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6-01T00:00:00"/>
    <x v="6"/>
    <d v="2021-06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6-01T00:00:00"/>
    <x v="6"/>
    <d v="2021-06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1"/>
    <x v="2"/>
    <n v="1"/>
    <n v="0"/>
    <n v="92902.150000000009"/>
    <n v="0"/>
    <n v="0"/>
    <n v="0"/>
    <n v="0"/>
    <n v="92902.150000000009"/>
    <s v="Wyoming"/>
    <d v="2021-06-01T00:00:00"/>
    <x v="6"/>
    <d v="2021-06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7"/>
  </r>
  <r>
    <n v="5"/>
    <x v="0"/>
    <x v="114"/>
    <x v="2"/>
    <n v="1"/>
    <n v="181825.16"/>
    <n v="0"/>
    <n v="0"/>
    <n v="0"/>
    <n v="0"/>
    <n v="0"/>
    <n v="181825.16"/>
    <s v="Wyoming"/>
    <d v="2021-06-01T00:00:00"/>
    <x v="6"/>
    <d v="2021-06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5-01T00:00:00"/>
    <x v="7"/>
    <d v="2021-05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5-01T00:00:00"/>
    <x v="7"/>
    <d v="2021-05-01T00:00:00"/>
    <x v="0"/>
    <x v="0"/>
    <x v="0"/>
    <x v="47"/>
  </r>
  <r>
    <n v="5"/>
    <x v="0"/>
    <x v="111"/>
    <x v="0"/>
    <n v="1"/>
    <n v="1316113.18"/>
    <n v="112486.41"/>
    <n v="0"/>
    <n v="0"/>
    <n v="0"/>
    <n v="0"/>
    <n v="1428599.59"/>
    <s v="Wyoming"/>
    <d v="2021-05-01T00:00:00"/>
    <x v="7"/>
    <d v="2021-05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5-01T00:00:00"/>
    <x v="7"/>
    <d v="2021-05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5-01T00:00:00"/>
    <x v="7"/>
    <d v="2021-05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5-01T00:00:00"/>
    <x v="7"/>
    <d v="2021-05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1"/>
    <x v="2"/>
    <n v="1"/>
    <n v="112486.41"/>
    <n v="-112486.41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7"/>
  </r>
  <r>
    <n v="5"/>
    <x v="0"/>
    <x v="114"/>
    <x v="2"/>
    <n v="1"/>
    <n v="181825.16"/>
    <n v="0"/>
    <n v="0"/>
    <n v="0"/>
    <n v="0"/>
    <n v="0"/>
    <n v="181825.16"/>
    <s v="Wyoming"/>
    <d v="2021-05-01T00:00:00"/>
    <x v="7"/>
    <d v="2021-05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4-01T00:00:00"/>
    <x v="8"/>
    <d v="2021-04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4-01T00:00:00"/>
    <x v="8"/>
    <d v="2021-04-01T00:00:00"/>
    <x v="0"/>
    <x v="0"/>
    <x v="0"/>
    <x v="47"/>
  </r>
  <r>
    <n v="5"/>
    <x v="0"/>
    <x v="111"/>
    <x v="0"/>
    <n v="1"/>
    <n v="1316113.18"/>
    <n v="0"/>
    <n v="0"/>
    <n v="0"/>
    <n v="0"/>
    <n v="0"/>
    <n v="1316113.18"/>
    <s v="Wyoming"/>
    <d v="2021-04-01T00:00:00"/>
    <x v="8"/>
    <d v="2021-04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4-01T00:00:00"/>
    <x v="8"/>
    <d v="2021-04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4-01T00:00:00"/>
    <x v="8"/>
    <d v="2021-04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4-01T00:00:00"/>
    <x v="8"/>
    <d v="2021-04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1"/>
    <x v="2"/>
    <n v="1"/>
    <n v="112486.41"/>
    <n v="0"/>
    <n v="0"/>
    <n v="0"/>
    <n v="0"/>
    <n v="0"/>
    <n v="112486.41"/>
    <s v="Wyoming"/>
    <d v="2021-04-01T00:00:00"/>
    <x v="8"/>
    <d v="2021-04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7"/>
  </r>
  <r>
    <n v="5"/>
    <x v="0"/>
    <x v="114"/>
    <x v="2"/>
    <n v="1"/>
    <n v="174711.27"/>
    <n v="7113.89"/>
    <n v="0"/>
    <n v="0"/>
    <n v="0"/>
    <n v="0"/>
    <n v="181825.16"/>
    <s v="Wyoming"/>
    <d v="2021-04-01T00:00:00"/>
    <x v="8"/>
    <d v="2021-04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3-01T00:00:00"/>
    <x v="9"/>
    <d v="2021-03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3-01T00:00:00"/>
    <x v="9"/>
    <d v="2021-03-01T00:00:00"/>
    <x v="0"/>
    <x v="0"/>
    <x v="0"/>
    <x v="47"/>
  </r>
  <r>
    <n v="5"/>
    <x v="0"/>
    <x v="111"/>
    <x v="0"/>
    <n v="1"/>
    <n v="1261183.6599999999"/>
    <n v="54929.520000000004"/>
    <n v="0"/>
    <n v="0"/>
    <n v="0"/>
    <n v="0"/>
    <n v="1316113.18"/>
    <s v="Wyoming"/>
    <d v="2021-03-01T00:00:00"/>
    <x v="9"/>
    <d v="2021-03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3-01T00:00:00"/>
    <x v="9"/>
    <d v="2021-03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3-01T00:00:00"/>
    <x v="9"/>
    <d v="2021-03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3-01T00:00:00"/>
    <x v="9"/>
    <d v="2021-03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1"/>
    <x v="2"/>
    <n v="1"/>
    <n v="163963.32"/>
    <n v="-51476.91"/>
    <n v="0"/>
    <n v="0"/>
    <n v="0"/>
    <n v="0"/>
    <n v="112486.41"/>
    <s v="Wyoming"/>
    <d v="2021-03-01T00:00:00"/>
    <x v="9"/>
    <d v="2021-03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7"/>
  </r>
  <r>
    <n v="5"/>
    <x v="0"/>
    <x v="114"/>
    <x v="2"/>
    <n v="1"/>
    <n v="29825.98"/>
    <n v="144885.29"/>
    <n v="0"/>
    <n v="0"/>
    <n v="0"/>
    <n v="0"/>
    <n v="174711.27"/>
    <s v="Wyoming"/>
    <d v="2021-03-01T00:00:00"/>
    <x v="9"/>
    <d v="2021-03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2-01T00:00:00"/>
    <x v="10"/>
    <d v="2021-02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2-01T00:00:00"/>
    <x v="10"/>
    <d v="2021-02-01T00:00:00"/>
    <x v="0"/>
    <x v="0"/>
    <x v="0"/>
    <x v="47"/>
  </r>
  <r>
    <n v="5"/>
    <x v="0"/>
    <x v="111"/>
    <x v="0"/>
    <n v="1"/>
    <n v="1261183.6599999999"/>
    <n v="0"/>
    <n v="0"/>
    <n v="0"/>
    <n v="0"/>
    <n v="0"/>
    <n v="1261183.6599999999"/>
    <s v="Wyoming"/>
    <d v="2021-02-01T00:00:00"/>
    <x v="10"/>
    <d v="2021-02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2-01T00:00:00"/>
    <x v="10"/>
    <d v="2021-02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2-01T00:00:00"/>
    <x v="10"/>
    <d v="2021-02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2-01T00:00:00"/>
    <x v="10"/>
    <d v="2021-02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1"/>
    <x v="2"/>
    <n v="1"/>
    <n v="160510.71"/>
    <n v="3452.61"/>
    <n v="0"/>
    <n v="0"/>
    <n v="0"/>
    <n v="0"/>
    <n v="163963.32"/>
    <s v="Wyoming"/>
    <d v="2021-02-01T00:00:00"/>
    <x v="10"/>
    <d v="2021-02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7"/>
  </r>
  <r>
    <n v="5"/>
    <x v="0"/>
    <x v="114"/>
    <x v="2"/>
    <n v="1"/>
    <n v="0"/>
    <n v="29825.98"/>
    <n v="0"/>
    <n v="0"/>
    <n v="0"/>
    <n v="0"/>
    <n v="29825.98"/>
    <s v="Wyoming"/>
    <d v="2021-02-01T00:00:00"/>
    <x v="10"/>
    <d v="2021-02-01T00:00:00"/>
    <x v="0"/>
    <x v="0"/>
    <x v="0"/>
    <x v="47"/>
  </r>
  <r>
    <n v="5"/>
    <x v="0"/>
    <x v="109"/>
    <x v="0"/>
    <n v="1"/>
    <n v="80734.180000000008"/>
    <n v="0"/>
    <n v="0"/>
    <n v="0"/>
    <n v="0"/>
    <n v="0"/>
    <n v="80734.180000000008"/>
    <s v="Wyoming"/>
    <d v="2021-01-01T00:00:00"/>
    <x v="11"/>
    <d v="2021-01-01T00:00:00"/>
    <x v="0"/>
    <x v="0"/>
    <x v="0"/>
    <x v="47"/>
  </r>
  <r>
    <n v="5"/>
    <x v="0"/>
    <x v="110"/>
    <x v="0"/>
    <n v="1"/>
    <n v="87599.85"/>
    <n v="0"/>
    <n v="0"/>
    <n v="0"/>
    <n v="0"/>
    <n v="0"/>
    <n v="87599.85"/>
    <s v="Wyoming"/>
    <d v="2021-01-01T00:00:00"/>
    <x v="11"/>
    <d v="2021-01-01T00:00:00"/>
    <x v="0"/>
    <x v="0"/>
    <x v="0"/>
    <x v="47"/>
  </r>
  <r>
    <n v="5"/>
    <x v="0"/>
    <x v="111"/>
    <x v="0"/>
    <n v="1"/>
    <n v="1261183.6599999999"/>
    <n v="0"/>
    <n v="0"/>
    <n v="0"/>
    <n v="0"/>
    <n v="0"/>
    <n v="1261183.6599999999"/>
    <s v="Wyoming"/>
    <d v="2021-01-01T00:00:00"/>
    <x v="11"/>
    <d v="2021-01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01-01T00:00:00"/>
    <x v="11"/>
    <d v="2021-01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01-01T00:00:00"/>
    <x v="11"/>
    <d v="2021-01-01T00:00:00"/>
    <x v="0"/>
    <x v="0"/>
    <x v="0"/>
    <x v="47"/>
  </r>
  <r>
    <n v="5"/>
    <x v="0"/>
    <x v="114"/>
    <x v="0"/>
    <n v="1"/>
    <n v="132547.26"/>
    <n v="0"/>
    <n v="0"/>
    <n v="0"/>
    <n v="0"/>
    <n v="0"/>
    <n v="132547.26"/>
    <s v="Wyoming"/>
    <d v="2021-01-01T00:00:00"/>
    <x v="11"/>
    <d v="2021-01-01T00:00:00"/>
    <x v="0"/>
    <x v="0"/>
    <x v="0"/>
    <x v="47"/>
  </r>
  <r>
    <n v="5"/>
    <x v="0"/>
    <x v="109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1"/>
    <x v="2"/>
    <n v="1"/>
    <n v="109033.8"/>
    <n v="51476.91"/>
    <n v="0"/>
    <n v="0"/>
    <n v="0"/>
    <n v="0"/>
    <n v="160510.71"/>
    <s v="Wyoming"/>
    <d v="2021-01-01T00:00:00"/>
    <x v="11"/>
    <d v="2021-01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3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0"/>
    <x v="114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0-12-01T00:00:00"/>
    <x v="0"/>
    <d v="2020-12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11-01T00:00:00"/>
    <x v="1"/>
    <d v="2021-11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10-01T00:00:00"/>
    <x v="2"/>
    <d v="2021-10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9-01T00:00:00"/>
    <x v="3"/>
    <d v="2021-09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8-01T00:00:00"/>
    <x v="4"/>
    <d v="2021-08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7-01T00:00:00"/>
    <x v="5"/>
    <d v="2021-07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6-01T00:00:00"/>
    <x v="6"/>
    <d v="2021-06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5-01T00:00:00"/>
    <x v="7"/>
    <d v="2021-05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4-01T00:00:00"/>
    <x v="8"/>
    <d v="2021-04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3-01T00:00:00"/>
    <x v="9"/>
    <d v="2021-03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2-01T00:00:00"/>
    <x v="10"/>
    <d v="2021-02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7"/>
  </r>
  <r>
    <n v="5"/>
    <x v="1"/>
    <x v="115"/>
    <x v="0"/>
    <n v="1"/>
    <n v="167428.08000000002"/>
    <n v="0"/>
    <n v="0"/>
    <n v="0"/>
    <n v="0"/>
    <n v="0"/>
    <n v="167428.08000000002"/>
    <s v="Wyoming"/>
    <d v="2021-01-01T00:00:00"/>
    <x v="11"/>
    <d v="2021-01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8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7"/>
  </r>
  <r>
    <n v="5"/>
    <x v="0"/>
    <x v="120"/>
    <x v="0"/>
    <n v="1"/>
    <n v="9705.9500000000007"/>
    <n v="0"/>
    <n v="0"/>
    <n v="0"/>
    <n v="0"/>
    <n v="0"/>
    <n v="9705.9500000000007"/>
    <s v="Wyoming"/>
    <d v="2020-12-01T00:00:00"/>
    <x v="0"/>
    <d v="2020-12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11-01T00:00:00"/>
    <x v="1"/>
    <d v="2021-11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10-01T00:00:00"/>
    <x v="2"/>
    <d v="2021-10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9-01T00:00:00"/>
    <x v="3"/>
    <d v="2021-09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8-01T00:00:00"/>
    <x v="4"/>
    <d v="2021-08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7-01T00:00:00"/>
    <x v="5"/>
    <d v="2021-07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6-01T00:00:00"/>
    <x v="6"/>
    <d v="2021-06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5-01T00:00:00"/>
    <x v="7"/>
    <d v="2021-05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4-01T00:00:00"/>
    <x v="8"/>
    <d v="2021-04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3-01T00:00:00"/>
    <x v="9"/>
    <d v="2021-03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2-01T00:00:00"/>
    <x v="10"/>
    <d v="2021-02-01T00:00:00"/>
    <x v="0"/>
    <x v="0"/>
    <x v="0"/>
    <x v="48"/>
  </r>
  <r>
    <n v="5"/>
    <x v="0"/>
    <x v="120"/>
    <x v="0"/>
    <n v="1"/>
    <n v="9705.9500000000007"/>
    <n v="0"/>
    <n v="0"/>
    <n v="0"/>
    <n v="0"/>
    <n v="0"/>
    <n v="9705.9500000000007"/>
    <s v="Wyoming"/>
    <d v="2021-01-01T00:00:00"/>
    <x v="11"/>
    <d v="2021-01-01T00:00:00"/>
    <x v="0"/>
    <x v="0"/>
    <x v="0"/>
    <x v="48"/>
  </r>
  <r>
    <n v="5"/>
    <x v="1"/>
    <x v="121"/>
    <x v="0"/>
    <n v="1"/>
    <n v="300613.87"/>
    <n v="0"/>
    <n v="0"/>
    <n v="0"/>
    <n v="0"/>
    <n v="0"/>
    <n v="300613.87"/>
    <s v="Wyoming"/>
    <d v="2020-12-01T00:00:00"/>
    <x v="0"/>
    <d v="2020-12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11-01T00:00:00"/>
    <x v="1"/>
    <d v="2021-11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10-01T00:00:00"/>
    <x v="2"/>
    <d v="2021-10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9-01T00:00:00"/>
    <x v="3"/>
    <d v="2021-09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8-01T00:00:00"/>
    <x v="4"/>
    <d v="2021-08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7-01T00:00:00"/>
    <x v="5"/>
    <d v="2021-07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6-01T00:00:00"/>
    <x v="6"/>
    <d v="2021-06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5-01T00:00:00"/>
    <x v="7"/>
    <d v="2021-05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4-01T00:00:00"/>
    <x v="8"/>
    <d v="2021-04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3-01T00:00:00"/>
    <x v="9"/>
    <d v="2021-03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2-01T00:00:00"/>
    <x v="10"/>
    <d v="2021-02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48"/>
  </r>
  <r>
    <n v="5"/>
    <x v="1"/>
    <x v="121"/>
    <x v="0"/>
    <n v="1"/>
    <n v="300613.87"/>
    <n v="0"/>
    <n v="0"/>
    <n v="0"/>
    <n v="0"/>
    <n v="0"/>
    <n v="300613.87"/>
    <s v="Wyoming"/>
    <d v="2021-01-01T00:00:00"/>
    <x v="11"/>
    <d v="2021-01-01T00:00:00"/>
    <x v="1"/>
    <x v="0"/>
    <x v="1"/>
    <x v="48"/>
  </r>
  <r>
    <n v="5"/>
    <x v="1"/>
    <x v="121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48"/>
  </r>
  <r>
    <n v="5"/>
    <x v="2"/>
    <x v="122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49"/>
  </r>
  <r>
    <n v="5"/>
    <x v="2"/>
    <x v="122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9"/>
  </r>
  <r>
    <n v="5"/>
    <x v="2"/>
    <x v="122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49"/>
  </r>
  <r>
    <n v="5"/>
    <x v="0"/>
    <x v="124"/>
    <x v="0"/>
    <n v="1"/>
    <n v="820528.53"/>
    <n v="0"/>
    <n v="0"/>
    <n v="0"/>
    <n v="0"/>
    <n v="0"/>
    <n v="820528.53"/>
    <s v="Wyoming"/>
    <d v="2020-12-01T00:00:00"/>
    <x v="0"/>
    <d v="2020-12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49"/>
  </r>
  <r>
    <n v="5"/>
    <x v="0"/>
    <x v="124"/>
    <x v="2"/>
    <n v="1"/>
    <n v="0"/>
    <n v="11131.83"/>
    <n v="0"/>
    <n v="0"/>
    <n v="0"/>
    <n v="0"/>
    <n v="11131.83"/>
    <s v="Wyoming"/>
    <d v="2020-12-01T00:00:00"/>
    <x v="0"/>
    <d v="2020-12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11-01T00:00:00"/>
    <x v="1"/>
    <d v="2021-11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49"/>
  </r>
  <r>
    <n v="5"/>
    <x v="0"/>
    <x v="124"/>
    <x v="2"/>
    <n v="1"/>
    <n v="27009.14"/>
    <n v="67.02"/>
    <n v="0"/>
    <n v="0"/>
    <n v="0"/>
    <n v="0"/>
    <n v="27076.16"/>
    <s v="Wyoming"/>
    <d v="2021-11-01T00:00:00"/>
    <x v="1"/>
    <d v="2021-11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10-01T00:00:00"/>
    <x v="2"/>
    <d v="2021-10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49"/>
  </r>
  <r>
    <n v="5"/>
    <x v="0"/>
    <x v="124"/>
    <x v="2"/>
    <n v="1"/>
    <n v="26942.12"/>
    <n v="67.02"/>
    <n v="0"/>
    <n v="0"/>
    <n v="0"/>
    <n v="0"/>
    <n v="27009.14"/>
    <s v="Wyoming"/>
    <d v="2021-10-01T00:00:00"/>
    <x v="2"/>
    <d v="2021-10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9-01T00:00:00"/>
    <x v="3"/>
    <d v="2021-09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49"/>
  </r>
  <r>
    <n v="5"/>
    <x v="0"/>
    <x v="124"/>
    <x v="2"/>
    <n v="1"/>
    <n v="19587.39"/>
    <n v="7354.7300000000005"/>
    <n v="0"/>
    <n v="0"/>
    <n v="0"/>
    <n v="0"/>
    <n v="26942.12"/>
    <s v="Wyoming"/>
    <d v="2021-09-01T00:00:00"/>
    <x v="3"/>
    <d v="2021-09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8-01T00:00:00"/>
    <x v="4"/>
    <d v="2021-08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49"/>
  </r>
  <r>
    <n v="5"/>
    <x v="0"/>
    <x v="124"/>
    <x v="2"/>
    <n v="1"/>
    <n v="16055.84"/>
    <n v="3531.55"/>
    <n v="0"/>
    <n v="0"/>
    <n v="0"/>
    <n v="0"/>
    <n v="19587.39"/>
    <s v="Wyoming"/>
    <d v="2021-08-01T00:00:00"/>
    <x v="4"/>
    <d v="2021-08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7-01T00:00:00"/>
    <x v="5"/>
    <d v="2021-07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49"/>
  </r>
  <r>
    <n v="5"/>
    <x v="0"/>
    <x v="124"/>
    <x v="2"/>
    <n v="1"/>
    <n v="27147.32"/>
    <n v="-11091.48"/>
    <n v="0"/>
    <n v="0"/>
    <n v="0"/>
    <n v="0"/>
    <n v="16055.84"/>
    <s v="Wyoming"/>
    <d v="2021-07-01T00:00:00"/>
    <x v="5"/>
    <d v="2021-07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6-01T00:00:00"/>
    <x v="6"/>
    <d v="2021-06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49"/>
  </r>
  <r>
    <n v="5"/>
    <x v="0"/>
    <x v="124"/>
    <x v="2"/>
    <n v="1"/>
    <n v="26870.010000000002"/>
    <n v="277.31"/>
    <n v="0"/>
    <n v="0"/>
    <n v="0"/>
    <n v="0"/>
    <n v="27147.32"/>
    <s v="Wyoming"/>
    <d v="2021-06-01T00:00:00"/>
    <x v="6"/>
    <d v="2021-06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5-01T00:00:00"/>
    <x v="7"/>
    <d v="2021-05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49"/>
  </r>
  <r>
    <n v="5"/>
    <x v="0"/>
    <x v="124"/>
    <x v="2"/>
    <n v="1"/>
    <n v="17018.75"/>
    <n v="9851.26"/>
    <n v="0"/>
    <n v="0"/>
    <n v="0"/>
    <n v="0"/>
    <n v="26870.010000000002"/>
    <s v="Wyoming"/>
    <d v="2021-05-01T00:00:00"/>
    <x v="7"/>
    <d v="2021-05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4-01T00:00:00"/>
    <x v="8"/>
    <d v="2021-04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49"/>
  </r>
  <r>
    <n v="5"/>
    <x v="0"/>
    <x v="124"/>
    <x v="2"/>
    <n v="1"/>
    <n v="17004.98"/>
    <n v="13.77"/>
    <n v="0"/>
    <n v="0"/>
    <n v="0"/>
    <n v="0"/>
    <n v="17018.75"/>
    <s v="Wyoming"/>
    <d v="2021-04-01T00:00:00"/>
    <x v="8"/>
    <d v="2021-04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3-01T00:00:00"/>
    <x v="9"/>
    <d v="2021-03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49"/>
  </r>
  <r>
    <n v="5"/>
    <x v="0"/>
    <x v="124"/>
    <x v="2"/>
    <n v="1"/>
    <n v="11131.83"/>
    <n v="5873.1500000000005"/>
    <n v="0"/>
    <n v="0"/>
    <n v="0"/>
    <n v="0"/>
    <n v="17004.98"/>
    <s v="Wyoming"/>
    <d v="2021-03-01T00:00:00"/>
    <x v="9"/>
    <d v="2021-03-01T00:00:00"/>
    <x v="0"/>
    <x v="0"/>
    <x v="0"/>
    <x v="49"/>
  </r>
  <r>
    <n v="5"/>
    <x v="0"/>
    <x v="124"/>
    <x v="0"/>
    <n v="1"/>
    <n v="814721.11"/>
    <n v="0"/>
    <n v="0"/>
    <n v="0"/>
    <n v="0"/>
    <n v="0"/>
    <n v="814721.11"/>
    <s v="Wyoming"/>
    <d v="2021-02-01T00:00:00"/>
    <x v="10"/>
    <d v="2021-02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49"/>
  </r>
  <r>
    <n v="5"/>
    <x v="0"/>
    <x v="124"/>
    <x v="2"/>
    <n v="1"/>
    <n v="11131.83"/>
    <n v="0"/>
    <n v="0"/>
    <n v="0"/>
    <n v="0"/>
    <n v="0"/>
    <n v="11131.83"/>
    <s v="Wyoming"/>
    <d v="2021-02-01T00:00:00"/>
    <x v="10"/>
    <d v="2021-02-01T00:00:00"/>
    <x v="0"/>
    <x v="0"/>
    <x v="0"/>
    <x v="49"/>
  </r>
  <r>
    <n v="5"/>
    <x v="0"/>
    <x v="124"/>
    <x v="0"/>
    <n v="1"/>
    <n v="820528.53"/>
    <n v="5375.43"/>
    <n v="-11182.85"/>
    <n v="0"/>
    <n v="0"/>
    <n v="0"/>
    <n v="814721.11"/>
    <s v="Wyoming"/>
    <d v="2021-01-01T00:00:00"/>
    <x v="11"/>
    <d v="2021-01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49"/>
  </r>
  <r>
    <n v="5"/>
    <x v="0"/>
    <x v="124"/>
    <x v="2"/>
    <n v="1"/>
    <n v="11131.83"/>
    <n v="0"/>
    <n v="0"/>
    <n v="0"/>
    <n v="0"/>
    <n v="0"/>
    <n v="11131.83"/>
    <s v="Wyoming"/>
    <d v="2021-01-01T00:00:00"/>
    <x v="11"/>
    <d v="2021-01-01T00:00:00"/>
    <x v="0"/>
    <x v="0"/>
    <x v="0"/>
    <x v="49"/>
  </r>
  <r>
    <n v="5"/>
    <x v="1"/>
    <x v="126"/>
    <x v="0"/>
    <n v="1"/>
    <n v="287261.33"/>
    <n v="0"/>
    <n v="0"/>
    <n v="0"/>
    <n v="0"/>
    <n v="0"/>
    <n v="287261.33"/>
    <s v="Wyoming"/>
    <d v="2020-12-01T00:00:00"/>
    <x v="0"/>
    <d v="2020-12-01T00:00:00"/>
    <x v="1"/>
    <x v="0"/>
    <x v="1"/>
    <x v="49"/>
  </r>
  <r>
    <n v="5"/>
    <x v="1"/>
    <x v="126"/>
    <x v="2"/>
    <n v="1"/>
    <n v="0"/>
    <n v="9586.0300000000007"/>
    <n v="0"/>
    <n v="0"/>
    <n v="0"/>
    <n v="0"/>
    <n v="9586.0300000000007"/>
    <s v="Wyoming"/>
    <d v="2020-12-01T00:00:00"/>
    <x v="0"/>
    <d v="2020-12-01T00:00:00"/>
    <x v="1"/>
    <x v="0"/>
    <x v="1"/>
    <x v="49"/>
  </r>
  <r>
    <n v="5"/>
    <x v="1"/>
    <x v="126"/>
    <x v="0"/>
    <n v="1"/>
    <n v="296037.28999999998"/>
    <n v="0"/>
    <n v="0"/>
    <n v="0"/>
    <n v="0"/>
    <n v="0"/>
    <n v="296037.28999999998"/>
    <s v="Wyoming"/>
    <d v="2021-11-01T00:00:00"/>
    <x v="1"/>
    <d v="2021-11-01T00:00:00"/>
    <x v="1"/>
    <x v="0"/>
    <x v="1"/>
    <x v="49"/>
  </r>
  <r>
    <n v="5"/>
    <x v="1"/>
    <x v="126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49"/>
  </r>
  <r>
    <n v="5"/>
    <x v="1"/>
    <x v="126"/>
    <x v="0"/>
    <n v="1"/>
    <n v="296037.28999999998"/>
    <n v="0"/>
    <n v="0"/>
    <n v="0"/>
    <n v="0"/>
    <n v="0"/>
    <n v="296037.28999999998"/>
    <s v="Wyoming"/>
    <d v="2021-10-01T00:00:00"/>
    <x v="2"/>
    <d v="2021-10-01T00:00:00"/>
    <x v="1"/>
    <x v="0"/>
    <x v="1"/>
    <x v="49"/>
  </r>
  <r>
    <n v="5"/>
    <x v="1"/>
    <x v="126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49"/>
  </r>
  <r>
    <n v="5"/>
    <x v="1"/>
    <x v="126"/>
    <x v="0"/>
    <n v="1"/>
    <n v="296037.28999999998"/>
    <n v="0"/>
    <n v="0"/>
    <n v="0"/>
    <n v="0"/>
    <n v="0"/>
    <n v="296037.28999999998"/>
    <s v="Wyoming"/>
    <d v="2021-09-01T00:00:00"/>
    <x v="3"/>
    <d v="2021-09-01T00:00:00"/>
    <x v="1"/>
    <x v="0"/>
    <x v="1"/>
    <x v="49"/>
  </r>
  <r>
    <n v="5"/>
    <x v="1"/>
    <x v="126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49"/>
  </r>
  <r>
    <n v="5"/>
    <x v="1"/>
    <x v="126"/>
    <x v="0"/>
    <n v="1"/>
    <n v="287261.33"/>
    <n v="8775.9600000000009"/>
    <n v="0"/>
    <n v="0"/>
    <n v="0"/>
    <n v="0"/>
    <n v="296037.28999999998"/>
    <s v="Wyoming"/>
    <d v="2021-08-01T00:00:00"/>
    <x v="4"/>
    <d v="2021-08-01T00:00:00"/>
    <x v="1"/>
    <x v="0"/>
    <x v="1"/>
    <x v="49"/>
  </r>
  <r>
    <n v="5"/>
    <x v="1"/>
    <x v="126"/>
    <x v="2"/>
    <n v="1"/>
    <n v="9586.0300000000007"/>
    <n v="-9586.0300000000007"/>
    <n v="0"/>
    <n v="0"/>
    <n v="0"/>
    <n v="0"/>
    <n v="0"/>
    <s v="Wyoming"/>
    <d v="2021-08-01T00:00:00"/>
    <x v="4"/>
    <d v="2021-08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7-01T00:00:00"/>
    <x v="5"/>
    <d v="2021-07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7-01T00:00:00"/>
    <x v="5"/>
    <d v="2021-07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6-01T00:00:00"/>
    <x v="6"/>
    <d v="2021-06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6-01T00:00:00"/>
    <x v="6"/>
    <d v="2021-06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5-01T00:00:00"/>
    <x v="7"/>
    <d v="2021-05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5-01T00:00:00"/>
    <x v="7"/>
    <d v="2021-05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4-01T00:00:00"/>
    <x v="8"/>
    <d v="2021-04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4-01T00:00:00"/>
    <x v="8"/>
    <d v="2021-04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3-01T00:00:00"/>
    <x v="9"/>
    <d v="2021-03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3-01T00:00:00"/>
    <x v="9"/>
    <d v="2021-03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2-01T00:00:00"/>
    <x v="10"/>
    <d v="2021-02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2-01T00:00:00"/>
    <x v="10"/>
    <d v="2021-02-01T00:00:00"/>
    <x v="1"/>
    <x v="0"/>
    <x v="1"/>
    <x v="49"/>
  </r>
  <r>
    <n v="5"/>
    <x v="1"/>
    <x v="126"/>
    <x v="0"/>
    <n v="1"/>
    <n v="287261.33"/>
    <n v="0"/>
    <n v="0"/>
    <n v="0"/>
    <n v="0"/>
    <n v="0"/>
    <n v="287261.33"/>
    <s v="Wyoming"/>
    <d v="2021-01-01T00:00:00"/>
    <x v="11"/>
    <d v="2021-01-01T00:00:00"/>
    <x v="1"/>
    <x v="0"/>
    <x v="1"/>
    <x v="49"/>
  </r>
  <r>
    <n v="5"/>
    <x v="1"/>
    <x v="126"/>
    <x v="2"/>
    <n v="1"/>
    <n v="9586.0300000000007"/>
    <n v="0"/>
    <n v="0"/>
    <n v="0"/>
    <n v="0"/>
    <n v="0"/>
    <n v="9586.0300000000007"/>
    <s v="Wyoming"/>
    <d v="2021-01-01T00:00:00"/>
    <x v="11"/>
    <d v="2021-01-01T00:00:00"/>
    <x v="1"/>
    <x v="0"/>
    <x v="1"/>
    <x v="49"/>
  </r>
  <r>
    <n v="5"/>
    <x v="2"/>
    <x v="127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0"/>
  </r>
  <r>
    <n v="5"/>
    <x v="2"/>
    <x v="127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0"/>
  </r>
  <r>
    <n v="5"/>
    <x v="0"/>
    <x v="128"/>
    <x v="0"/>
    <n v="1"/>
    <n v="244731.87"/>
    <n v="0"/>
    <n v="0"/>
    <n v="0"/>
    <n v="0"/>
    <n v="0"/>
    <n v="244731.87"/>
    <s v="Wyoming"/>
    <d v="2020-12-01T00:00:00"/>
    <x v="0"/>
    <d v="2020-12-01T00:00:00"/>
    <x v="0"/>
    <x v="0"/>
    <x v="0"/>
    <x v="50"/>
  </r>
  <r>
    <n v="5"/>
    <x v="0"/>
    <x v="128"/>
    <x v="2"/>
    <n v="1"/>
    <n v="0"/>
    <n v="46360.5"/>
    <n v="0"/>
    <n v="0"/>
    <n v="0"/>
    <n v="0"/>
    <n v="46360.5"/>
    <s v="Wyoming"/>
    <d v="2020-12-01T00:00:00"/>
    <x v="0"/>
    <d v="2020-12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11-01T00:00:00"/>
    <x v="1"/>
    <d v="2021-11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10-01T00:00:00"/>
    <x v="2"/>
    <d v="2021-10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9-01T00:00:00"/>
    <x v="3"/>
    <d v="2021-09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8-01T00:00:00"/>
    <x v="4"/>
    <d v="2021-08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7-01T00:00:00"/>
    <x v="5"/>
    <d v="2021-07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6-01T00:00:00"/>
    <x v="6"/>
    <d v="2021-06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5-01T00:00:00"/>
    <x v="7"/>
    <d v="2021-05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0"/>
  </r>
  <r>
    <n v="5"/>
    <x v="0"/>
    <x v="128"/>
    <x v="0"/>
    <n v="1"/>
    <n v="291092.37"/>
    <n v="0"/>
    <n v="0"/>
    <n v="0"/>
    <n v="0"/>
    <n v="0"/>
    <n v="291092.37"/>
    <s v="Wyoming"/>
    <d v="2021-04-01T00:00:00"/>
    <x v="8"/>
    <d v="2021-04-01T00:00:00"/>
    <x v="0"/>
    <x v="0"/>
    <x v="0"/>
    <x v="50"/>
  </r>
  <r>
    <n v="5"/>
    <x v="0"/>
    <x v="128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0"/>
  </r>
  <r>
    <n v="5"/>
    <x v="0"/>
    <x v="128"/>
    <x v="0"/>
    <n v="1"/>
    <n v="244731.87"/>
    <n v="46360.5"/>
    <n v="0"/>
    <n v="0"/>
    <n v="0"/>
    <n v="0"/>
    <n v="291092.37"/>
    <s v="Wyoming"/>
    <d v="2021-03-01T00:00:00"/>
    <x v="9"/>
    <d v="2021-03-01T00:00:00"/>
    <x v="0"/>
    <x v="0"/>
    <x v="0"/>
    <x v="50"/>
  </r>
  <r>
    <n v="5"/>
    <x v="0"/>
    <x v="128"/>
    <x v="2"/>
    <n v="1"/>
    <n v="46360.5"/>
    <n v="-46360.5"/>
    <n v="0"/>
    <n v="0"/>
    <n v="0"/>
    <n v="0"/>
    <n v="0"/>
    <s v="Wyoming"/>
    <d v="2021-03-01T00:00:00"/>
    <x v="9"/>
    <d v="2021-03-01T00:00:00"/>
    <x v="0"/>
    <x v="0"/>
    <x v="0"/>
    <x v="50"/>
  </r>
  <r>
    <n v="5"/>
    <x v="0"/>
    <x v="128"/>
    <x v="0"/>
    <n v="1"/>
    <n v="244731.87"/>
    <n v="0"/>
    <n v="0"/>
    <n v="0"/>
    <n v="0"/>
    <n v="0"/>
    <n v="244731.87"/>
    <s v="Wyoming"/>
    <d v="2021-02-01T00:00:00"/>
    <x v="10"/>
    <d v="2021-02-01T00:00:00"/>
    <x v="0"/>
    <x v="0"/>
    <x v="0"/>
    <x v="50"/>
  </r>
  <r>
    <n v="5"/>
    <x v="0"/>
    <x v="128"/>
    <x v="2"/>
    <n v="1"/>
    <n v="46360.5"/>
    <n v="0"/>
    <n v="0"/>
    <n v="0"/>
    <n v="0"/>
    <n v="0"/>
    <n v="46360.5"/>
    <s v="Wyoming"/>
    <d v="2021-02-01T00:00:00"/>
    <x v="10"/>
    <d v="2021-02-01T00:00:00"/>
    <x v="0"/>
    <x v="0"/>
    <x v="0"/>
    <x v="50"/>
  </r>
  <r>
    <n v="5"/>
    <x v="0"/>
    <x v="128"/>
    <x v="0"/>
    <n v="1"/>
    <n v="244731.87"/>
    <n v="0"/>
    <n v="0"/>
    <n v="0"/>
    <n v="0"/>
    <n v="0"/>
    <n v="244731.87"/>
    <s v="Wyoming"/>
    <d v="2021-01-01T00:00:00"/>
    <x v="11"/>
    <d v="2021-01-01T00:00:00"/>
    <x v="0"/>
    <x v="0"/>
    <x v="0"/>
    <x v="50"/>
  </r>
  <r>
    <n v="5"/>
    <x v="0"/>
    <x v="128"/>
    <x v="2"/>
    <n v="1"/>
    <n v="46360.5"/>
    <n v="0"/>
    <n v="0"/>
    <n v="0"/>
    <n v="0"/>
    <n v="0"/>
    <n v="46360.5"/>
    <s v="Wyoming"/>
    <d v="2021-01-01T00:00:00"/>
    <x v="11"/>
    <d v="2021-01-01T00:00:00"/>
    <x v="0"/>
    <x v="0"/>
    <x v="0"/>
    <x v="50"/>
  </r>
  <r>
    <n v="5"/>
    <x v="1"/>
    <x v="129"/>
    <x v="0"/>
    <n v="1"/>
    <n v="831.35"/>
    <n v="0"/>
    <n v="0"/>
    <n v="0"/>
    <n v="0"/>
    <n v="0"/>
    <n v="831.35"/>
    <s v="Wyoming"/>
    <d v="2020-12-01T00:00:00"/>
    <x v="0"/>
    <d v="2020-12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11-01T00:00:00"/>
    <x v="1"/>
    <d v="2021-11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10-01T00:00:00"/>
    <x v="2"/>
    <d v="2021-10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9-01T00:00:00"/>
    <x v="3"/>
    <d v="2021-09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8-01T00:00:00"/>
    <x v="4"/>
    <d v="2021-08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7-01T00:00:00"/>
    <x v="5"/>
    <d v="2021-07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6-01T00:00:00"/>
    <x v="6"/>
    <d v="2021-06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5-01T00:00:00"/>
    <x v="7"/>
    <d v="2021-05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4-01T00:00:00"/>
    <x v="8"/>
    <d v="2021-04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3-01T00:00:00"/>
    <x v="9"/>
    <d v="2021-03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2-01T00:00:00"/>
    <x v="10"/>
    <d v="2021-02-01T00:00:00"/>
    <x v="1"/>
    <x v="0"/>
    <x v="1"/>
    <x v="50"/>
  </r>
  <r>
    <n v="5"/>
    <x v="1"/>
    <x v="129"/>
    <x v="0"/>
    <n v="1"/>
    <n v="831.35"/>
    <n v="0"/>
    <n v="0"/>
    <n v="0"/>
    <n v="0"/>
    <n v="0"/>
    <n v="831.35"/>
    <s v="Wyoming"/>
    <d v="2021-01-01T00:00:00"/>
    <x v="11"/>
    <d v="2021-01-01T00:00:00"/>
    <x v="1"/>
    <x v="0"/>
    <x v="1"/>
    <x v="50"/>
  </r>
  <r>
    <n v="5"/>
    <x v="2"/>
    <x v="13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1"/>
  </r>
  <r>
    <n v="5"/>
    <x v="2"/>
    <x v="13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1"/>
  </r>
  <r>
    <n v="5"/>
    <x v="2"/>
    <x v="131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1"/>
  </r>
  <r>
    <n v="5"/>
    <x v="0"/>
    <x v="132"/>
    <x v="0"/>
    <n v="1"/>
    <n v="420248.61"/>
    <n v="0"/>
    <n v="0"/>
    <n v="0"/>
    <n v="0"/>
    <n v="0"/>
    <n v="420248.61"/>
    <s v="Wyoming"/>
    <d v="2020-12-01T00:00:00"/>
    <x v="0"/>
    <d v="2020-12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0-12-01T00:00:00"/>
    <x v="0"/>
    <d v="2020-12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11-01T00:00:00"/>
    <x v="1"/>
    <d v="2021-11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11-01T00:00:00"/>
    <x v="1"/>
    <d v="2021-11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11-01T00:00:00"/>
    <x v="1"/>
    <d v="2021-11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10-01T00:00:00"/>
    <x v="2"/>
    <d v="2021-10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10-01T00:00:00"/>
    <x v="2"/>
    <d v="2021-10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10-01T00:00:00"/>
    <x v="2"/>
    <d v="2021-10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9-01T00:00:00"/>
    <x v="3"/>
    <d v="2021-09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9-01T00:00:00"/>
    <x v="3"/>
    <d v="2021-09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09-01T00:00:00"/>
    <x v="3"/>
    <d v="2021-09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8-01T00:00:00"/>
    <x v="4"/>
    <d v="2021-08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8-01T00:00:00"/>
    <x v="4"/>
    <d v="2021-08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1"/>
  </r>
  <r>
    <n v="5"/>
    <x v="0"/>
    <x v="133"/>
    <x v="2"/>
    <n v="1"/>
    <n v="12331.33"/>
    <n v="0"/>
    <n v="0"/>
    <n v="0"/>
    <n v="0"/>
    <n v="0"/>
    <n v="12331.33"/>
    <s v="Wyoming"/>
    <d v="2021-08-01T00:00:00"/>
    <x v="4"/>
    <d v="2021-08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7-01T00:00:00"/>
    <x v="5"/>
    <d v="2021-07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7-01T00:00:00"/>
    <x v="5"/>
    <d v="2021-07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1"/>
  </r>
  <r>
    <n v="5"/>
    <x v="0"/>
    <x v="133"/>
    <x v="2"/>
    <n v="1"/>
    <n v="0"/>
    <n v="12331.33"/>
    <n v="0"/>
    <n v="0"/>
    <n v="0"/>
    <n v="0"/>
    <n v="12331.33"/>
    <s v="Wyoming"/>
    <d v="2021-07-01T00:00:00"/>
    <x v="5"/>
    <d v="2021-07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6-01T00:00:00"/>
    <x v="6"/>
    <d v="2021-06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6-01T00:00:00"/>
    <x v="6"/>
    <d v="2021-06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5-01T00:00:00"/>
    <x v="7"/>
    <d v="2021-05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5-01T00:00:00"/>
    <x v="7"/>
    <d v="2021-05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4-01T00:00:00"/>
    <x v="8"/>
    <d v="2021-04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4-01T00:00:00"/>
    <x v="8"/>
    <d v="2021-04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3-01T00:00:00"/>
    <x v="9"/>
    <d v="2021-03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3-01T00:00:00"/>
    <x v="9"/>
    <d v="2021-03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2-01T00:00:00"/>
    <x v="10"/>
    <d v="2021-02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2-01T00:00:00"/>
    <x v="10"/>
    <d v="2021-02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51"/>
  </r>
  <r>
    <n v="5"/>
    <x v="0"/>
    <x v="132"/>
    <x v="0"/>
    <n v="1"/>
    <n v="420248.61"/>
    <n v="0"/>
    <n v="0"/>
    <n v="0"/>
    <n v="0"/>
    <n v="0"/>
    <n v="420248.61"/>
    <s v="Wyoming"/>
    <d v="2021-01-01T00:00:00"/>
    <x v="11"/>
    <d v="2021-01-01T00:00:00"/>
    <x v="0"/>
    <x v="0"/>
    <x v="0"/>
    <x v="51"/>
  </r>
  <r>
    <n v="5"/>
    <x v="0"/>
    <x v="133"/>
    <x v="0"/>
    <n v="1"/>
    <n v="458369.77"/>
    <n v="0"/>
    <n v="0"/>
    <n v="0"/>
    <n v="0"/>
    <n v="0"/>
    <n v="458369.77"/>
    <s v="Wyoming"/>
    <d v="2021-01-01T00:00:00"/>
    <x v="11"/>
    <d v="2021-01-01T00:00:00"/>
    <x v="0"/>
    <x v="0"/>
    <x v="0"/>
    <x v="51"/>
  </r>
  <r>
    <n v="5"/>
    <x v="0"/>
    <x v="132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51"/>
  </r>
  <r>
    <n v="5"/>
    <x v="0"/>
    <x v="133"/>
    <x v="2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51"/>
  </r>
  <r>
    <n v="5"/>
    <x v="1"/>
    <x v="134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1"/>
  </r>
  <r>
    <n v="5"/>
    <x v="1"/>
    <x v="134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1"/>
  </r>
  <r>
    <n v="5"/>
    <x v="1"/>
    <x v="135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1"/>
  </r>
  <r>
    <n v="5"/>
    <x v="2"/>
    <x v="136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2"/>
  </r>
  <r>
    <n v="5"/>
    <x v="2"/>
    <x v="136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2"/>
  </r>
  <r>
    <n v="5"/>
    <x v="2"/>
    <x v="136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2"/>
  </r>
  <r>
    <n v="5"/>
    <x v="0"/>
    <x v="137"/>
    <x v="0"/>
    <n v="1"/>
    <n v="184915.29"/>
    <n v="0"/>
    <n v="0"/>
    <n v="0"/>
    <n v="0"/>
    <n v="0"/>
    <n v="184915.29"/>
    <s v="Wyoming"/>
    <d v="2020-12-01T00:00:00"/>
    <x v="0"/>
    <d v="2020-12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0-12-01T00:00:00"/>
    <x v="0"/>
    <d v="2020-12-01T00:00:00"/>
    <x v="0"/>
    <x v="0"/>
    <x v="0"/>
    <x v="52"/>
  </r>
  <r>
    <n v="5"/>
    <x v="0"/>
    <x v="137"/>
    <x v="2"/>
    <n v="1"/>
    <n v="266413.31"/>
    <n v="1.69"/>
    <n v="0"/>
    <n v="0"/>
    <n v="0"/>
    <n v="0"/>
    <n v="266415"/>
    <s v="Wyoming"/>
    <d v="2020-12-01T00:00:00"/>
    <x v="0"/>
    <d v="2020-12-01T00:00:00"/>
    <x v="0"/>
    <x v="0"/>
    <x v="0"/>
    <x v="52"/>
  </r>
  <r>
    <n v="5"/>
    <x v="0"/>
    <x v="138"/>
    <x v="2"/>
    <n v="1"/>
    <n v="0"/>
    <n v="1123.71"/>
    <n v="0"/>
    <n v="0"/>
    <n v="0"/>
    <n v="0"/>
    <n v="1123.71"/>
    <s v="Wyoming"/>
    <d v="2020-12-01T00:00:00"/>
    <x v="0"/>
    <d v="2020-12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11-01T00:00:00"/>
    <x v="1"/>
    <d v="2021-11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11-01T00:00:00"/>
    <x v="1"/>
    <d v="2021-11-01T00:00:00"/>
    <x v="0"/>
    <x v="0"/>
    <x v="0"/>
    <x v="52"/>
  </r>
  <r>
    <n v="5"/>
    <x v="0"/>
    <x v="137"/>
    <x v="2"/>
    <n v="1"/>
    <n v="324902.96000000002"/>
    <n v="30037.25"/>
    <n v="0"/>
    <n v="0"/>
    <n v="0"/>
    <n v="0"/>
    <n v="354940.21"/>
    <s v="Wyoming"/>
    <d v="2021-11-01T00:00:00"/>
    <x v="1"/>
    <d v="2021-11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10-01T00:00:00"/>
    <x v="2"/>
    <d v="2021-10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10-01T00:00:00"/>
    <x v="2"/>
    <d v="2021-10-01T00:00:00"/>
    <x v="0"/>
    <x v="0"/>
    <x v="0"/>
    <x v="52"/>
  </r>
  <r>
    <n v="5"/>
    <x v="0"/>
    <x v="137"/>
    <x v="2"/>
    <n v="1"/>
    <n v="311073.95"/>
    <n v="13829.01"/>
    <n v="0"/>
    <n v="0"/>
    <n v="0"/>
    <n v="0"/>
    <n v="324902.96000000002"/>
    <s v="Wyoming"/>
    <d v="2021-10-01T00:00:00"/>
    <x v="2"/>
    <d v="2021-10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9-01T00:00:00"/>
    <x v="3"/>
    <d v="2021-09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9-01T00:00:00"/>
    <x v="3"/>
    <d v="2021-09-01T00:00:00"/>
    <x v="0"/>
    <x v="0"/>
    <x v="0"/>
    <x v="52"/>
  </r>
  <r>
    <n v="5"/>
    <x v="0"/>
    <x v="137"/>
    <x v="2"/>
    <n v="1"/>
    <n v="0"/>
    <n v="311073.95"/>
    <n v="0"/>
    <n v="0"/>
    <n v="0"/>
    <n v="0"/>
    <n v="311073.95"/>
    <s v="Wyoming"/>
    <d v="2021-09-01T00:00:00"/>
    <x v="3"/>
    <d v="2021-09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8-01T00:00:00"/>
    <x v="4"/>
    <d v="2021-08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8-01T00:00:00"/>
    <x v="4"/>
    <d v="2021-08-01T00:00:00"/>
    <x v="0"/>
    <x v="0"/>
    <x v="0"/>
    <x v="52"/>
  </r>
  <r>
    <n v="5"/>
    <x v="0"/>
    <x v="137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7-01T00:00:00"/>
    <x v="5"/>
    <d v="2021-07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7-01T00:00:00"/>
    <x v="5"/>
    <d v="2021-07-01T00:00:00"/>
    <x v="0"/>
    <x v="0"/>
    <x v="0"/>
    <x v="52"/>
  </r>
  <r>
    <n v="5"/>
    <x v="0"/>
    <x v="137"/>
    <x v="2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2"/>
  </r>
  <r>
    <n v="5"/>
    <x v="0"/>
    <x v="138"/>
    <x v="2"/>
    <n v="1"/>
    <n v="8896.44"/>
    <n v="-8896.44"/>
    <n v="0"/>
    <n v="0"/>
    <n v="0"/>
    <n v="0"/>
    <n v="0"/>
    <s v="Wyoming"/>
    <d v="2021-07-01T00:00:00"/>
    <x v="5"/>
    <d v="2021-07-01T00:00:00"/>
    <x v="0"/>
    <x v="0"/>
    <x v="0"/>
    <x v="52"/>
  </r>
  <r>
    <n v="5"/>
    <x v="0"/>
    <x v="137"/>
    <x v="0"/>
    <n v="1"/>
    <n v="451330.29000000004"/>
    <n v="0"/>
    <n v="0"/>
    <n v="0"/>
    <n v="0"/>
    <n v="0"/>
    <n v="451330.29000000004"/>
    <s v="Wyoming"/>
    <d v="2021-06-01T00:00:00"/>
    <x v="6"/>
    <d v="2021-06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6-01T00:00:00"/>
    <x v="6"/>
    <d v="2021-06-01T00:00:00"/>
    <x v="0"/>
    <x v="0"/>
    <x v="0"/>
    <x v="52"/>
  </r>
  <r>
    <n v="5"/>
    <x v="0"/>
    <x v="137"/>
    <x v="2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6-01T00:00:00"/>
    <x v="6"/>
    <d v="2021-06-01T00:00:00"/>
    <x v="0"/>
    <x v="0"/>
    <x v="0"/>
    <x v="52"/>
  </r>
  <r>
    <n v="5"/>
    <x v="0"/>
    <x v="137"/>
    <x v="0"/>
    <n v="1"/>
    <n v="184915.29"/>
    <n v="266415"/>
    <n v="0"/>
    <n v="0"/>
    <n v="0"/>
    <n v="0"/>
    <n v="451330.29000000004"/>
    <s v="Wyoming"/>
    <d v="2021-05-01T00:00:00"/>
    <x v="7"/>
    <d v="2021-05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5-01T00:00:00"/>
    <x v="7"/>
    <d v="2021-05-01T00:00:00"/>
    <x v="0"/>
    <x v="0"/>
    <x v="0"/>
    <x v="52"/>
  </r>
  <r>
    <n v="5"/>
    <x v="0"/>
    <x v="137"/>
    <x v="2"/>
    <n v="1"/>
    <n v="266415"/>
    <n v="-266415"/>
    <n v="0"/>
    <n v="0"/>
    <n v="0"/>
    <n v="0"/>
    <n v="0"/>
    <s v="Wyoming"/>
    <d v="2021-05-01T00:00:00"/>
    <x v="7"/>
    <d v="2021-05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5-01T00:00:00"/>
    <x v="7"/>
    <d v="2021-05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4-01T00:00:00"/>
    <x v="8"/>
    <d v="2021-04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4-01T00:00:00"/>
    <x v="8"/>
    <d v="2021-04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4-01T00:00:00"/>
    <x v="8"/>
    <d v="2021-04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4-01T00:00:00"/>
    <x v="8"/>
    <d v="2021-04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3-01T00:00:00"/>
    <x v="9"/>
    <d v="2021-03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3-01T00:00:00"/>
    <x v="9"/>
    <d v="2021-03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3-01T00:00:00"/>
    <x v="9"/>
    <d v="2021-03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3-01T00:00:00"/>
    <x v="9"/>
    <d v="2021-03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2-01T00:00:00"/>
    <x v="10"/>
    <d v="2021-02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2-01T00:00:00"/>
    <x v="10"/>
    <d v="2021-02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2-01T00:00:00"/>
    <x v="10"/>
    <d v="2021-02-01T00:00:00"/>
    <x v="0"/>
    <x v="0"/>
    <x v="0"/>
    <x v="52"/>
  </r>
  <r>
    <n v="5"/>
    <x v="0"/>
    <x v="138"/>
    <x v="2"/>
    <n v="1"/>
    <n v="8896.44"/>
    <n v="0"/>
    <n v="0"/>
    <n v="0"/>
    <n v="0"/>
    <n v="0"/>
    <n v="8896.44"/>
    <s v="Wyoming"/>
    <d v="2021-02-01T00:00:00"/>
    <x v="10"/>
    <d v="2021-02-01T00:00:00"/>
    <x v="0"/>
    <x v="0"/>
    <x v="0"/>
    <x v="52"/>
  </r>
  <r>
    <n v="5"/>
    <x v="0"/>
    <x v="137"/>
    <x v="0"/>
    <n v="1"/>
    <n v="184915.29"/>
    <n v="0"/>
    <n v="0"/>
    <n v="0"/>
    <n v="0"/>
    <n v="0"/>
    <n v="184915.29"/>
    <s v="Wyoming"/>
    <d v="2021-01-01T00:00:00"/>
    <x v="11"/>
    <d v="2021-01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01-01T00:00:00"/>
    <x v="11"/>
    <d v="2021-01-01T00:00:00"/>
    <x v="0"/>
    <x v="0"/>
    <x v="0"/>
    <x v="52"/>
  </r>
  <r>
    <n v="5"/>
    <x v="0"/>
    <x v="137"/>
    <x v="2"/>
    <n v="1"/>
    <n v="266415"/>
    <n v="0"/>
    <n v="0"/>
    <n v="0"/>
    <n v="0"/>
    <n v="0"/>
    <n v="266415"/>
    <s v="Wyoming"/>
    <d v="2021-01-01T00:00:00"/>
    <x v="11"/>
    <d v="2021-01-01T00:00:00"/>
    <x v="0"/>
    <x v="0"/>
    <x v="0"/>
    <x v="52"/>
  </r>
  <r>
    <n v="5"/>
    <x v="0"/>
    <x v="138"/>
    <x v="2"/>
    <n v="1"/>
    <n v="1123.71"/>
    <n v="7772.7300000000005"/>
    <n v="0"/>
    <n v="0"/>
    <n v="0"/>
    <n v="0"/>
    <n v="8896.44"/>
    <s v="Wyoming"/>
    <d v="2021-01-01T00:00:00"/>
    <x v="11"/>
    <d v="2021-01-01T00:00:00"/>
    <x v="0"/>
    <x v="0"/>
    <x v="0"/>
    <x v="52"/>
  </r>
  <r>
    <n v="5"/>
    <x v="1"/>
    <x v="139"/>
    <x v="0"/>
    <n v="1"/>
    <n v="279772.62"/>
    <n v="0"/>
    <n v="0"/>
    <n v="0"/>
    <n v="0"/>
    <n v="0"/>
    <n v="279772.62"/>
    <s v="Wyoming"/>
    <d v="2020-12-01T00:00:00"/>
    <x v="0"/>
    <d v="2020-12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11-01T00:00:00"/>
    <x v="1"/>
    <d v="2021-11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10-01T00:00:00"/>
    <x v="2"/>
    <d v="2021-10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9-01T00:00:00"/>
    <x v="3"/>
    <d v="2021-09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8-01T00:00:00"/>
    <x v="4"/>
    <d v="2021-08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7-01T00:00:00"/>
    <x v="5"/>
    <d v="2021-07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6-01T00:00:00"/>
    <x v="6"/>
    <d v="2021-06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5-01T00:00:00"/>
    <x v="7"/>
    <d v="2021-05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4-01T00:00:00"/>
    <x v="8"/>
    <d v="2021-04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3-01T00:00:00"/>
    <x v="9"/>
    <d v="2021-03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2-01T00:00:00"/>
    <x v="10"/>
    <d v="2021-02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2"/>
  </r>
  <r>
    <n v="5"/>
    <x v="1"/>
    <x v="139"/>
    <x v="0"/>
    <n v="1"/>
    <n v="279772.62"/>
    <n v="0"/>
    <n v="0"/>
    <n v="0"/>
    <n v="0"/>
    <n v="0"/>
    <n v="279772.62"/>
    <s v="Wyoming"/>
    <d v="2021-01-01T00:00:00"/>
    <x v="11"/>
    <d v="2021-01-01T00:00:00"/>
    <x v="1"/>
    <x v="0"/>
    <x v="1"/>
    <x v="52"/>
  </r>
  <r>
    <n v="5"/>
    <x v="1"/>
    <x v="139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2"/>
  </r>
  <r>
    <n v="5"/>
    <x v="2"/>
    <x v="140"/>
    <x v="0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0-12-01T00:00:00"/>
    <x v="0"/>
    <d v="2020-12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11-01T00:00:00"/>
    <x v="1"/>
    <d v="2021-11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10-01T00:00:00"/>
    <x v="2"/>
    <d v="2021-10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9-01T00:00:00"/>
    <x v="3"/>
    <d v="2021-09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8-01T00:00:00"/>
    <x v="4"/>
    <d v="2021-08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7-01T00:00:00"/>
    <x v="5"/>
    <d v="2021-07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6-01T00:00:00"/>
    <x v="6"/>
    <d v="2021-06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5-01T00:00:00"/>
    <x v="7"/>
    <d v="2021-05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4-01T00:00:00"/>
    <x v="8"/>
    <d v="2021-04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3-01T00:00:00"/>
    <x v="9"/>
    <d v="2021-03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2-01T00:00:00"/>
    <x v="10"/>
    <d v="2021-02-01T00:00:00"/>
    <x v="2"/>
    <x v="0"/>
    <x v="2"/>
    <x v="53"/>
  </r>
  <r>
    <n v="5"/>
    <x v="2"/>
    <x v="140"/>
    <x v="0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3"/>
  </r>
  <r>
    <n v="5"/>
    <x v="2"/>
    <x v="140"/>
    <x v="2"/>
    <n v="1"/>
    <n v="0"/>
    <n v="0"/>
    <n v="0"/>
    <n v="0"/>
    <n v="0"/>
    <n v="0"/>
    <n v="0"/>
    <s v="Wyoming"/>
    <d v="2021-01-01T00:00:00"/>
    <x v="11"/>
    <d v="2021-01-01T00:00:00"/>
    <x v="2"/>
    <x v="0"/>
    <x v="2"/>
    <x v="53"/>
  </r>
  <r>
    <n v="5"/>
    <x v="0"/>
    <x v="141"/>
    <x v="0"/>
    <n v="1"/>
    <n v="0"/>
    <n v="0"/>
    <n v="0"/>
    <n v="0"/>
    <n v="0"/>
    <n v="0"/>
    <n v="0"/>
    <s v="Wyoming"/>
    <d v="2020-12-01T00:00:00"/>
    <x v="0"/>
    <d v="2020-12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11-01T00:00:00"/>
    <x v="1"/>
    <d v="2021-11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10-01T00:00:00"/>
    <x v="2"/>
    <d v="2021-10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9-01T00:00:00"/>
    <x v="3"/>
    <d v="2021-09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8-01T00:00:00"/>
    <x v="4"/>
    <d v="2021-08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7-01T00:00:00"/>
    <x v="5"/>
    <d v="2021-07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6-01T00:00:00"/>
    <x v="6"/>
    <d v="2021-06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5-01T00:00:00"/>
    <x v="7"/>
    <d v="2021-05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4-01T00:00:00"/>
    <x v="8"/>
    <d v="2021-04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3-01T00:00:00"/>
    <x v="9"/>
    <d v="2021-03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2-01T00:00:00"/>
    <x v="10"/>
    <d v="2021-02-01T00:00:00"/>
    <x v="0"/>
    <x v="0"/>
    <x v="0"/>
    <x v="53"/>
  </r>
  <r>
    <n v="5"/>
    <x v="0"/>
    <x v="141"/>
    <x v="0"/>
    <n v="1"/>
    <n v="0"/>
    <n v="0"/>
    <n v="0"/>
    <n v="0"/>
    <n v="0"/>
    <n v="0"/>
    <n v="0"/>
    <s v="Wyoming"/>
    <d v="2021-01-01T00:00:00"/>
    <x v="11"/>
    <d v="2021-01-01T00:00:00"/>
    <x v="0"/>
    <x v="0"/>
    <x v="0"/>
    <x v="53"/>
  </r>
  <r>
    <n v="5"/>
    <x v="1"/>
    <x v="142"/>
    <x v="0"/>
    <n v="1"/>
    <n v="65930.86"/>
    <n v="0"/>
    <n v="0"/>
    <n v="0"/>
    <n v="0"/>
    <n v="0"/>
    <n v="65930.86"/>
    <s v="Wyoming"/>
    <d v="2020-12-01T00:00:00"/>
    <x v="0"/>
    <d v="2020-12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0-12-01T00:00:00"/>
    <x v="0"/>
    <d v="2020-12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11-01T00:00:00"/>
    <x v="1"/>
    <d v="2021-11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11-01T00:00:00"/>
    <x v="1"/>
    <d v="2021-11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10-01T00:00:00"/>
    <x v="2"/>
    <d v="2021-10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10-01T00:00:00"/>
    <x v="2"/>
    <d v="2021-10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9-01T00:00:00"/>
    <x v="3"/>
    <d v="2021-09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9-01T00:00:00"/>
    <x v="3"/>
    <d v="2021-09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8-01T00:00:00"/>
    <x v="4"/>
    <d v="2021-08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8-01T00:00:00"/>
    <x v="4"/>
    <d v="2021-08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7-01T00:00:00"/>
    <x v="5"/>
    <d v="2021-07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7-01T00:00:00"/>
    <x v="5"/>
    <d v="2021-07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6-01T00:00:00"/>
    <x v="6"/>
    <d v="2021-06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6-01T00:00:00"/>
    <x v="6"/>
    <d v="2021-06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5-01T00:00:00"/>
    <x v="7"/>
    <d v="2021-05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5-01T00:00:00"/>
    <x v="7"/>
    <d v="2021-05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4-01T00:00:00"/>
    <x v="8"/>
    <d v="2021-04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4-01T00:00:00"/>
    <x v="8"/>
    <d v="2021-04-01T00:00:00"/>
    <x v="1"/>
    <x v="0"/>
    <x v="1"/>
    <x v="53"/>
  </r>
  <r>
    <n v="5"/>
    <x v="1"/>
    <x v="142"/>
    <x v="0"/>
    <n v="1"/>
    <n v="65930.86"/>
    <n v="0"/>
    <n v="0"/>
    <n v="38792.5"/>
    <n v="-38792.5"/>
    <n v="0"/>
    <n v="65930.86"/>
    <s v="Wyoming"/>
    <d v="2021-03-01T00:00:00"/>
    <x v="9"/>
    <d v="2021-03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3-01T00:00:00"/>
    <x v="9"/>
    <d v="2021-03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2-01T00:00:00"/>
    <x v="10"/>
    <d v="2021-02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2-01T00:00:00"/>
    <x v="10"/>
    <d v="2021-02-01T00:00:00"/>
    <x v="1"/>
    <x v="0"/>
    <x v="1"/>
    <x v="53"/>
  </r>
  <r>
    <n v="5"/>
    <x v="1"/>
    <x v="142"/>
    <x v="0"/>
    <n v="1"/>
    <n v="65930.86"/>
    <n v="0"/>
    <n v="0"/>
    <n v="0"/>
    <n v="0"/>
    <n v="0"/>
    <n v="65930.86"/>
    <s v="Wyoming"/>
    <d v="2021-01-01T00:00:00"/>
    <x v="11"/>
    <d v="2021-01-01T00:00:00"/>
    <x v="1"/>
    <x v="0"/>
    <x v="1"/>
    <x v="53"/>
  </r>
  <r>
    <n v="5"/>
    <x v="1"/>
    <x v="142"/>
    <x v="2"/>
    <n v="1"/>
    <n v="0"/>
    <n v="0"/>
    <n v="0"/>
    <n v="0"/>
    <n v="0"/>
    <n v="0"/>
    <n v="0"/>
    <s v="Wyoming"/>
    <d v="2021-01-01T00:00:00"/>
    <x v="11"/>
    <d v="2021-01-01T00:00:00"/>
    <x v="1"/>
    <x v="0"/>
    <x v="1"/>
    <x v="53"/>
  </r>
  <r>
    <n v="5"/>
    <x v="0"/>
    <x v="96"/>
    <x v="0"/>
    <n v="1"/>
    <n v="0"/>
    <n v="0"/>
    <n v="0"/>
    <n v="0"/>
    <n v="0"/>
    <n v="0"/>
    <n v="0"/>
    <s v="Nebraska"/>
    <d v="2021-12-01T00:00:00"/>
    <x v="12"/>
    <d v="2021-12-01T00:00:00"/>
    <x v="0"/>
    <x v="0"/>
    <x v="0"/>
    <x v="46"/>
  </r>
  <r>
    <n v="5"/>
    <x v="0"/>
    <x v="97"/>
    <x v="0"/>
    <n v="1"/>
    <n v="4377.92"/>
    <n v="0"/>
    <n v="0"/>
    <n v="0"/>
    <n v="0"/>
    <n v="0"/>
    <n v="4377.92"/>
    <s v="Nebraska"/>
    <d v="2021-12-01T00:00:00"/>
    <x v="12"/>
    <d v="2021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Nebraska"/>
    <d v="2021-12-01T00:00:00"/>
    <x v="12"/>
    <d v="2021-12-01T00:00:00"/>
    <x v="0"/>
    <x v="0"/>
    <x v="0"/>
    <x v="46"/>
  </r>
  <r>
    <n v="5"/>
    <x v="1"/>
    <x v="1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0"/>
  </r>
  <r>
    <n v="5"/>
    <x v="1"/>
    <x v="84"/>
    <x v="0"/>
    <n v="1"/>
    <n v="13402"/>
    <n v="0"/>
    <n v="0"/>
    <n v="0"/>
    <n v="0"/>
    <n v="0"/>
    <n v="13402"/>
    <s v="Wyoming"/>
    <d v="2021-12-01T00:00:00"/>
    <x v="12"/>
    <d v="2021-12-01T00:00:00"/>
    <x v="1"/>
    <x v="0"/>
    <x v="1"/>
    <x v="44"/>
  </r>
  <r>
    <n v="5"/>
    <x v="1"/>
    <x v="85"/>
    <x v="0"/>
    <n v="1"/>
    <n v="31961"/>
    <n v="0"/>
    <n v="0"/>
    <n v="0"/>
    <n v="0"/>
    <n v="0"/>
    <n v="31961"/>
    <s v="Wyoming"/>
    <d v="2021-12-01T00:00:00"/>
    <x v="12"/>
    <d v="2021-12-01T00:00:00"/>
    <x v="1"/>
    <x v="0"/>
    <x v="1"/>
    <x v="44"/>
  </r>
  <r>
    <n v="5"/>
    <x v="1"/>
    <x v="89"/>
    <x v="0"/>
    <n v="1"/>
    <n v="5032405.03"/>
    <n v="0"/>
    <n v="-6718.37"/>
    <n v="4603.62"/>
    <n v="0"/>
    <n v="0"/>
    <n v="5030290.28"/>
    <s v="Wyoming"/>
    <d v="2021-12-01T00:00:00"/>
    <x v="12"/>
    <d v="2021-12-01T00:00:00"/>
    <x v="1"/>
    <x v="0"/>
    <x v="1"/>
    <x v="45"/>
  </r>
  <r>
    <n v="5"/>
    <x v="1"/>
    <x v="90"/>
    <x v="0"/>
    <n v="1"/>
    <n v="103404.88"/>
    <n v="0"/>
    <n v="0"/>
    <n v="0"/>
    <n v="0"/>
    <n v="0"/>
    <n v="103404.88"/>
    <s v="Wyoming"/>
    <d v="2021-12-01T00:00:00"/>
    <x v="12"/>
    <d v="2021-12-01T00:00:00"/>
    <x v="1"/>
    <x v="0"/>
    <x v="1"/>
    <x v="45"/>
  </r>
  <r>
    <n v="5"/>
    <x v="1"/>
    <x v="99"/>
    <x v="0"/>
    <n v="1"/>
    <n v="842968.32000000007"/>
    <n v="0"/>
    <n v="0"/>
    <n v="0"/>
    <n v="0"/>
    <n v="0"/>
    <n v="842968.32000000007"/>
    <s v="Wyoming"/>
    <d v="2021-12-01T00:00:00"/>
    <x v="12"/>
    <d v="2021-12-01T00:00:00"/>
    <x v="1"/>
    <x v="0"/>
    <x v="1"/>
    <x v="46"/>
  </r>
  <r>
    <n v="5"/>
    <x v="1"/>
    <x v="100"/>
    <x v="0"/>
    <n v="1"/>
    <n v="297161.8"/>
    <n v="0"/>
    <n v="0"/>
    <n v="0"/>
    <n v="0"/>
    <n v="0"/>
    <n v="297161.8"/>
    <s v="Wyoming"/>
    <d v="2021-12-01T00:00:00"/>
    <x v="12"/>
    <d v="2021-12-01T00:00:00"/>
    <x v="1"/>
    <x v="0"/>
    <x v="1"/>
    <x v="46"/>
  </r>
  <r>
    <n v="5"/>
    <x v="1"/>
    <x v="101"/>
    <x v="0"/>
    <n v="1"/>
    <n v="12876.79"/>
    <n v="0"/>
    <n v="0"/>
    <n v="0"/>
    <n v="0"/>
    <n v="0"/>
    <n v="12876.79"/>
    <s v="Wyoming"/>
    <d v="2021-12-01T00:00:00"/>
    <x v="12"/>
    <d v="2021-12-01T00:00:00"/>
    <x v="1"/>
    <x v="0"/>
    <x v="1"/>
    <x v="46"/>
  </r>
  <r>
    <n v="5"/>
    <x v="1"/>
    <x v="102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3"/>
    <x v="0"/>
    <n v="1"/>
    <n v="47479.98"/>
    <n v="0"/>
    <n v="0"/>
    <n v="0"/>
    <n v="0"/>
    <n v="0"/>
    <n v="47479.98"/>
    <s v="Wyoming"/>
    <d v="2021-12-01T00:00:00"/>
    <x v="12"/>
    <d v="2021-12-01T00:00:00"/>
    <x v="1"/>
    <x v="0"/>
    <x v="1"/>
    <x v="46"/>
  </r>
  <r>
    <n v="5"/>
    <x v="1"/>
    <x v="115"/>
    <x v="0"/>
    <n v="1"/>
    <n v="167428.08000000002"/>
    <n v="0"/>
    <n v="0"/>
    <n v="0"/>
    <n v="0"/>
    <n v="0"/>
    <n v="167428.08000000002"/>
    <s v="Wyoming"/>
    <d v="2021-12-01T00:00:00"/>
    <x v="12"/>
    <d v="2021-12-01T00:00:00"/>
    <x v="1"/>
    <x v="0"/>
    <x v="1"/>
    <x v="47"/>
  </r>
  <r>
    <n v="5"/>
    <x v="1"/>
    <x v="116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7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21"/>
    <x v="0"/>
    <n v="1"/>
    <n v="300613.87"/>
    <n v="0"/>
    <n v="0"/>
    <n v="0"/>
    <n v="0"/>
    <n v="0"/>
    <n v="300613.87"/>
    <s v="Wyoming"/>
    <d v="2021-12-01T00:00:00"/>
    <x v="12"/>
    <d v="2021-12-01T00:00:00"/>
    <x v="1"/>
    <x v="0"/>
    <x v="1"/>
    <x v="48"/>
  </r>
  <r>
    <n v="5"/>
    <x v="1"/>
    <x v="126"/>
    <x v="0"/>
    <n v="1"/>
    <n v="296037.28999999998"/>
    <n v="0"/>
    <n v="0"/>
    <n v="0"/>
    <n v="0"/>
    <n v="0"/>
    <n v="296037.28999999998"/>
    <s v="Wyoming"/>
    <d v="2021-12-01T00:00:00"/>
    <x v="12"/>
    <d v="2021-12-01T00:00:00"/>
    <x v="1"/>
    <x v="0"/>
    <x v="1"/>
    <x v="49"/>
  </r>
  <r>
    <n v="5"/>
    <x v="1"/>
    <x v="129"/>
    <x v="0"/>
    <n v="1"/>
    <n v="831.35"/>
    <n v="0"/>
    <n v="0"/>
    <n v="0"/>
    <n v="0"/>
    <n v="0"/>
    <n v="831.35"/>
    <s v="Wyoming"/>
    <d v="2021-12-01T00:00:00"/>
    <x v="12"/>
    <d v="2021-12-01T00:00:00"/>
    <x v="1"/>
    <x v="0"/>
    <x v="1"/>
    <x v="50"/>
  </r>
  <r>
    <n v="5"/>
    <x v="1"/>
    <x v="134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1"/>
  </r>
  <r>
    <n v="5"/>
    <x v="1"/>
    <x v="135"/>
    <x v="0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1"/>
  </r>
  <r>
    <n v="5"/>
    <x v="1"/>
    <x v="139"/>
    <x v="0"/>
    <n v="1"/>
    <n v="279772.62"/>
    <n v="0"/>
    <n v="0"/>
    <n v="0"/>
    <n v="0"/>
    <n v="0"/>
    <n v="279772.62"/>
    <s v="Wyoming"/>
    <d v="2021-12-01T00:00:00"/>
    <x v="12"/>
    <d v="2021-12-01T00:00:00"/>
    <x v="1"/>
    <x v="0"/>
    <x v="1"/>
    <x v="52"/>
  </r>
  <r>
    <n v="5"/>
    <x v="1"/>
    <x v="142"/>
    <x v="0"/>
    <n v="1"/>
    <n v="65930.86"/>
    <n v="0"/>
    <n v="0"/>
    <n v="0"/>
    <n v="0"/>
    <n v="0"/>
    <n v="65930.86"/>
    <s v="Wyoming"/>
    <d v="2021-12-01T00:00:00"/>
    <x v="12"/>
    <d v="2021-12-01T00:00:00"/>
    <x v="1"/>
    <x v="0"/>
    <x v="1"/>
    <x v="53"/>
  </r>
  <r>
    <n v="5"/>
    <x v="0"/>
    <x v="0"/>
    <x v="0"/>
    <n v="1"/>
    <n v="1133410.1599999999"/>
    <n v="0"/>
    <n v="0"/>
    <n v="0"/>
    <n v="0"/>
    <n v="0"/>
    <n v="1133410.1599999999"/>
    <s v="Wyoming"/>
    <d v="2021-12-01T00:00:00"/>
    <x v="12"/>
    <d v="2021-12-01T00:00:00"/>
    <x v="0"/>
    <x v="0"/>
    <x v="0"/>
    <x v="0"/>
  </r>
  <r>
    <n v="5"/>
    <x v="0"/>
    <x v="3"/>
    <x v="0"/>
    <n v="1"/>
    <n v="168500"/>
    <n v="0"/>
    <n v="0"/>
    <n v="0"/>
    <n v="0"/>
    <n v="0"/>
    <n v="168500"/>
    <s v="Wyoming"/>
    <d v="2021-12-01T00:00:00"/>
    <x v="12"/>
    <d v="2021-12-01T00:00:00"/>
    <x v="0"/>
    <x v="0"/>
    <x v="0"/>
    <x v="2"/>
  </r>
  <r>
    <n v="5"/>
    <x v="0"/>
    <x v="4"/>
    <x v="0"/>
    <n v="1"/>
    <n v="10482458.279999999"/>
    <n v="0"/>
    <n v="0"/>
    <n v="0"/>
    <n v="0"/>
    <n v="0"/>
    <n v="10482458.279999999"/>
    <s v="Wyoming"/>
    <d v="2021-12-01T00:00:00"/>
    <x v="12"/>
    <d v="2021-12-01T00:00:00"/>
    <x v="0"/>
    <x v="0"/>
    <x v="3"/>
    <x v="3"/>
  </r>
  <r>
    <n v="5"/>
    <x v="0"/>
    <x v="5"/>
    <x v="0"/>
    <n v="1"/>
    <n v="103324812.09"/>
    <n v="31437.58"/>
    <n v="-20992.43"/>
    <n v="0"/>
    <n v="0"/>
    <n v="0"/>
    <n v="103335257.23999999"/>
    <s v="Wyoming"/>
    <d v="2021-12-01T00:00:00"/>
    <x v="12"/>
    <d v="2021-12-01T00:00:00"/>
    <x v="0"/>
    <x v="0"/>
    <x v="3"/>
    <x v="4"/>
  </r>
  <r>
    <n v="5"/>
    <x v="0"/>
    <x v="6"/>
    <x v="0"/>
    <n v="1"/>
    <n v="74367370.230000004"/>
    <n v="0"/>
    <n v="0"/>
    <n v="0"/>
    <n v="0"/>
    <n v="0"/>
    <n v="74367370.230000004"/>
    <s v="Wyoming"/>
    <d v="2021-12-01T00:00:00"/>
    <x v="12"/>
    <d v="2021-12-01T00:00:00"/>
    <x v="0"/>
    <x v="0"/>
    <x v="3"/>
    <x v="5"/>
  </r>
  <r>
    <n v="5"/>
    <x v="0"/>
    <x v="7"/>
    <x v="0"/>
    <n v="1"/>
    <n v="7797222.2000000002"/>
    <n v="0"/>
    <n v="0"/>
    <n v="0"/>
    <n v="0"/>
    <n v="0"/>
    <n v="7797222.2000000002"/>
    <s v="Wyoming"/>
    <d v="2021-12-01T00:00:00"/>
    <x v="12"/>
    <d v="2021-12-01T00:00:00"/>
    <x v="0"/>
    <x v="0"/>
    <x v="3"/>
    <x v="6"/>
  </r>
  <r>
    <n v="5"/>
    <x v="0"/>
    <x v="8"/>
    <x v="0"/>
    <n v="1"/>
    <n v="102710.35"/>
    <n v="0"/>
    <n v="0"/>
    <n v="0"/>
    <n v="0"/>
    <n v="0"/>
    <n v="102710.35"/>
    <s v="Wyoming"/>
    <d v="2021-12-01T00:00:00"/>
    <x v="12"/>
    <d v="2021-12-01T00:00:00"/>
    <x v="0"/>
    <x v="0"/>
    <x v="3"/>
    <x v="7"/>
  </r>
  <r>
    <n v="5"/>
    <x v="0"/>
    <x v="9"/>
    <x v="0"/>
    <n v="1"/>
    <n v="3201778.11"/>
    <n v="0"/>
    <n v="0"/>
    <n v="0"/>
    <n v="0"/>
    <n v="0"/>
    <n v="3201778.11"/>
    <s v="Wyoming"/>
    <d v="2021-12-01T00:00:00"/>
    <x v="12"/>
    <d v="2021-12-01T00:00:00"/>
    <x v="0"/>
    <x v="0"/>
    <x v="3"/>
    <x v="8"/>
  </r>
  <r>
    <n v="5"/>
    <x v="0"/>
    <x v="10"/>
    <x v="0"/>
    <n v="1"/>
    <n v="8049281.4000000004"/>
    <n v="1748664.21"/>
    <n v="0"/>
    <n v="0"/>
    <n v="0"/>
    <n v="0"/>
    <n v="9797945.6099999994"/>
    <s v="Wyoming"/>
    <d v="2021-12-01T00:00:00"/>
    <x v="12"/>
    <d v="2021-12-01T00:00:00"/>
    <x v="0"/>
    <x v="0"/>
    <x v="3"/>
    <x v="9"/>
  </r>
  <r>
    <n v="5"/>
    <x v="0"/>
    <x v="11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9"/>
  </r>
  <r>
    <n v="5"/>
    <x v="0"/>
    <x v="12"/>
    <x v="0"/>
    <n v="1"/>
    <n v="2203589.9700000002"/>
    <n v="0"/>
    <n v="0"/>
    <n v="0"/>
    <n v="0"/>
    <n v="0"/>
    <n v="2203589.9700000002"/>
    <s v="Wyoming"/>
    <d v="2021-12-01T00:00:00"/>
    <x v="12"/>
    <d v="2021-12-01T00:00:00"/>
    <x v="0"/>
    <x v="0"/>
    <x v="3"/>
    <x v="10"/>
  </r>
  <r>
    <n v="5"/>
    <x v="0"/>
    <x v="13"/>
    <x v="0"/>
    <n v="1"/>
    <n v="116520353.5"/>
    <n v="14008.04"/>
    <n v="0"/>
    <n v="0"/>
    <n v="0"/>
    <n v="0"/>
    <n v="116534361.54000001"/>
    <s v="Wyoming"/>
    <d v="2021-12-01T00:00:00"/>
    <x v="12"/>
    <d v="2021-12-01T00:00:00"/>
    <x v="0"/>
    <x v="0"/>
    <x v="3"/>
    <x v="11"/>
  </r>
  <r>
    <n v="5"/>
    <x v="0"/>
    <x v="14"/>
    <x v="0"/>
    <n v="1"/>
    <n v="17002567.289999999"/>
    <n v="0"/>
    <n v="0"/>
    <n v="0"/>
    <n v="0"/>
    <n v="0"/>
    <n v="17002567.289999999"/>
    <s v="Wyoming"/>
    <d v="2021-12-01T00:00:00"/>
    <x v="12"/>
    <d v="2021-12-01T00:00:00"/>
    <x v="0"/>
    <x v="0"/>
    <x v="3"/>
    <x v="12"/>
  </r>
  <r>
    <n v="5"/>
    <x v="0"/>
    <x v="15"/>
    <x v="0"/>
    <n v="1"/>
    <n v="1963664.72"/>
    <n v="0"/>
    <n v="0"/>
    <n v="0"/>
    <n v="0"/>
    <n v="0"/>
    <n v="1963664.72"/>
    <s v="Wyoming"/>
    <d v="2021-12-01T00:00:00"/>
    <x v="12"/>
    <d v="2021-12-01T00:00:00"/>
    <x v="0"/>
    <x v="0"/>
    <x v="3"/>
    <x v="12"/>
  </r>
  <r>
    <n v="5"/>
    <x v="0"/>
    <x v="16"/>
    <x v="0"/>
    <n v="1"/>
    <n v="40782.15"/>
    <n v="0"/>
    <n v="0"/>
    <n v="0"/>
    <n v="0"/>
    <n v="0"/>
    <n v="40782.15"/>
    <s v="Wyoming"/>
    <d v="2021-12-01T00:00:00"/>
    <x v="12"/>
    <d v="2021-12-01T00:00:00"/>
    <x v="0"/>
    <x v="0"/>
    <x v="3"/>
    <x v="13"/>
  </r>
  <r>
    <n v="5"/>
    <x v="0"/>
    <x v="17"/>
    <x v="0"/>
    <n v="1"/>
    <n v="663756.34"/>
    <n v="0"/>
    <n v="0"/>
    <n v="0"/>
    <n v="0"/>
    <n v="0"/>
    <n v="663756.34"/>
    <s v="Wyoming"/>
    <d v="2021-12-01T00:00:00"/>
    <x v="12"/>
    <d v="2021-12-01T00:00:00"/>
    <x v="0"/>
    <x v="0"/>
    <x v="4"/>
    <x v="14"/>
  </r>
  <r>
    <n v="5"/>
    <x v="0"/>
    <x v="18"/>
    <x v="0"/>
    <n v="1"/>
    <n v="932237.61"/>
    <n v="0"/>
    <n v="0"/>
    <n v="0"/>
    <n v="0"/>
    <n v="0"/>
    <n v="932237.61"/>
    <s v="Wyoming"/>
    <d v="2021-12-01T00:00:00"/>
    <x v="12"/>
    <d v="2021-12-01T00:00:00"/>
    <x v="0"/>
    <x v="0"/>
    <x v="4"/>
    <x v="14"/>
  </r>
  <r>
    <n v="5"/>
    <x v="0"/>
    <x v="19"/>
    <x v="0"/>
    <n v="1"/>
    <n v="1224631.6499999999"/>
    <n v="0"/>
    <n v="0"/>
    <n v="0"/>
    <n v="0"/>
    <n v="0"/>
    <n v="1224631.6499999999"/>
    <s v="Wyoming"/>
    <d v="2021-12-01T00:00:00"/>
    <x v="12"/>
    <d v="2021-12-01T00:00:00"/>
    <x v="0"/>
    <x v="0"/>
    <x v="4"/>
    <x v="14"/>
  </r>
  <r>
    <n v="5"/>
    <x v="0"/>
    <x v="20"/>
    <x v="0"/>
    <n v="1"/>
    <n v="1503262.99"/>
    <n v="0"/>
    <n v="0"/>
    <n v="0"/>
    <n v="0"/>
    <n v="0"/>
    <n v="1503262.99"/>
    <s v="Wyoming"/>
    <d v="2021-12-01T00:00:00"/>
    <x v="12"/>
    <d v="2021-12-01T00:00:00"/>
    <x v="0"/>
    <x v="0"/>
    <x v="4"/>
    <x v="15"/>
  </r>
  <r>
    <n v="5"/>
    <x v="0"/>
    <x v="21"/>
    <x v="0"/>
    <n v="1"/>
    <n v="1943223.4500000002"/>
    <n v="51.870000000000005"/>
    <n v="0"/>
    <n v="0"/>
    <n v="0"/>
    <n v="0"/>
    <n v="1943275.32"/>
    <s v="Wyoming"/>
    <d v="2021-12-01T00:00:00"/>
    <x v="12"/>
    <d v="2021-12-01T00:00:00"/>
    <x v="0"/>
    <x v="0"/>
    <x v="4"/>
    <x v="15"/>
  </r>
  <r>
    <n v="5"/>
    <x v="0"/>
    <x v="22"/>
    <x v="0"/>
    <n v="1"/>
    <n v="34957195.200000003"/>
    <n v="177899.61000000002"/>
    <n v="-9584.0400000000009"/>
    <n v="0"/>
    <n v="0"/>
    <n v="0"/>
    <n v="35125510.770000003"/>
    <s v="Wyoming"/>
    <d v="2021-12-01T00:00:00"/>
    <x v="12"/>
    <d v="2021-12-01T00:00:00"/>
    <x v="0"/>
    <x v="0"/>
    <x v="4"/>
    <x v="16"/>
  </r>
  <r>
    <n v="5"/>
    <x v="0"/>
    <x v="23"/>
    <x v="0"/>
    <n v="1"/>
    <n v="3238787.36"/>
    <n v="-19829.55"/>
    <n v="0"/>
    <n v="0"/>
    <n v="0"/>
    <n v="0"/>
    <n v="3218957.81"/>
    <s v="Wyoming"/>
    <d v="2021-12-01T00:00:00"/>
    <x v="12"/>
    <d v="2021-12-01T00:00:00"/>
    <x v="0"/>
    <x v="0"/>
    <x v="4"/>
    <x v="16"/>
  </r>
  <r>
    <n v="5"/>
    <x v="0"/>
    <x v="26"/>
    <x v="0"/>
    <n v="1"/>
    <n v="309330"/>
    <n v="0"/>
    <n v="0"/>
    <n v="0"/>
    <n v="0"/>
    <n v="0"/>
    <n v="309330"/>
    <s v="Wyoming"/>
    <d v="2021-12-01T00:00:00"/>
    <x v="12"/>
    <d v="2021-12-01T00:00:00"/>
    <x v="0"/>
    <x v="0"/>
    <x v="4"/>
    <x v="17"/>
  </r>
  <r>
    <n v="5"/>
    <x v="0"/>
    <x v="27"/>
    <x v="0"/>
    <n v="1"/>
    <n v="13717682.59"/>
    <n v="5984.83"/>
    <n v="0"/>
    <n v="0"/>
    <n v="0"/>
    <n v="0"/>
    <n v="13723667.42"/>
    <s v="Wyoming"/>
    <d v="2021-12-01T00:00:00"/>
    <x v="12"/>
    <d v="2021-12-01T00:00:00"/>
    <x v="0"/>
    <x v="0"/>
    <x v="4"/>
    <x v="18"/>
  </r>
  <r>
    <n v="5"/>
    <x v="0"/>
    <x v="28"/>
    <x v="0"/>
    <n v="1"/>
    <n v="8027861.3799999999"/>
    <n v="1714.51"/>
    <n v="0"/>
    <n v="0"/>
    <n v="0"/>
    <n v="0"/>
    <n v="8029575.8899999997"/>
    <s v="Wyoming"/>
    <d v="2021-12-01T00:00:00"/>
    <x v="12"/>
    <d v="2021-12-01T00:00:00"/>
    <x v="0"/>
    <x v="0"/>
    <x v="4"/>
    <x v="19"/>
  </r>
  <r>
    <n v="5"/>
    <x v="0"/>
    <x v="29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20"/>
  </r>
  <r>
    <n v="5"/>
    <x v="0"/>
    <x v="30"/>
    <x v="0"/>
    <n v="1"/>
    <n v="395704.28"/>
    <n v="0"/>
    <n v="0"/>
    <n v="0"/>
    <n v="0"/>
    <n v="0"/>
    <n v="395704.28"/>
    <s v="Wyoming"/>
    <d v="2021-12-01T00:00:00"/>
    <x v="12"/>
    <d v="2021-12-01T00:00:00"/>
    <x v="0"/>
    <x v="0"/>
    <x v="5"/>
    <x v="21"/>
  </r>
  <r>
    <n v="5"/>
    <x v="0"/>
    <x v="31"/>
    <x v="0"/>
    <n v="1"/>
    <n v="73967.930000000008"/>
    <n v="0"/>
    <n v="0"/>
    <n v="0"/>
    <n v="0"/>
    <n v="0"/>
    <n v="73967.930000000008"/>
    <s v="Wyoming"/>
    <d v="2021-12-01T00:00:00"/>
    <x v="12"/>
    <d v="2021-12-01T00:00:00"/>
    <x v="0"/>
    <x v="0"/>
    <x v="5"/>
    <x v="21"/>
  </r>
  <r>
    <n v="5"/>
    <x v="0"/>
    <x v="32"/>
    <x v="0"/>
    <n v="1"/>
    <n v="29035.91"/>
    <n v="0"/>
    <n v="0"/>
    <n v="0"/>
    <n v="0"/>
    <n v="0"/>
    <n v="29035.91"/>
    <s v="Wyoming"/>
    <d v="2021-12-01T00:00:00"/>
    <x v="12"/>
    <d v="2021-12-01T00:00:00"/>
    <x v="0"/>
    <x v="0"/>
    <x v="5"/>
    <x v="21"/>
  </r>
  <r>
    <n v="5"/>
    <x v="0"/>
    <x v="33"/>
    <x v="0"/>
    <n v="1"/>
    <n v="705224.74"/>
    <n v="0"/>
    <n v="0"/>
    <n v="0"/>
    <n v="0"/>
    <n v="0"/>
    <n v="705224.74"/>
    <s v="Wyoming"/>
    <d v="2021-12-01T00:00:00"/>
    <x v="12"/>
    <d v="2021-12-01T00:00:00"/>
    <x v="0"/>
    <x v="0"/>
    <x v="5"/>
    <x v="22"/>
  </r>
  <r>
    <n v="5"/>
    <x v="0"/>
    <x v="34"/>
    <x v="0"/>
    <n v="1"/>
    <n v="361132.99"/>
    <n v="15173.550000000001"/>
    <n v="0"/>
    <n v="0"/>
    <n v="0"/>
    <n v="0"/>
    <n v="376306.54"/>
    <s v="Wyoming"/>
    <d v="2021-12-01T00:00:00"/>
    <x v="12"/>
    <d v="2021-12-01T00:00:00"/>
    <x v="0"/>
    <x v="0"/>
    <x v="5"/>
    <x v="22"/>
  </r>
  <r>
    <n v="5"/>
    <x v="0"/>
    <x v="35"/>
    <x v="0"/>
    <n v="1"/>
    <n v="34029408.200000003"/>
    <n v="1314544.81"/>
    <n v="-9584.08"/>
    <n v="0"/>
    <n v="0"/>
    <n v="0"/>
    <n v="35334368.93"/>
    <s v="Wyoming"/>
    <d v="2021-12-01T00:00:00"/>
    <x v="12"/>
    <d v="2021-12-01T00:00:00"/>
    <x v="0"/>
    <x v="0"/>
    <x v="5"/>
    <x v="23"/>
  </r>
  <r>
    <n v="5"/>
    <x v="0"/>
    <x v="36"/>
    <x v="0"/>
    <n v="1"/>
    <n v="30991367.82"/>
    <n v="666196.99"/>
    <n v="-40911.74"/>
    <n v="0"/>
    <n v="0"/>
    <n v="-14872.210000000001"/>
    <n v="31601780.859999999"/>
    <s v="Wyoming"/>
    <d v="2021-12-01T00:00:00"/>
    <x v="12"/>
    <d v="2021-12-01T00:00:00"/>
    <x v="0"/>
    <x v="0"/>
    <x v="5"/>
    <x v="24"/>
  </r>
  <r>
    <n v="5"/>
    <x v="0"/>
    <x v="37"/>
    <x v="0"/>
    <n v="1"/>
    <n v="25386652.699999999"/>
    <n v="57103.37"/>
    <n v="-121419.11"/>
    <n v="0"/>
    <n v="0"/>
    <n v="0"/>
    <n v="25322336.960000001"/>
    <s v="Wyoming"/>
    <d v="2021-12-01T00:00:00"/>
    <x v="12"/>
    <d v="2021-12-01T00:00:00"/>
    <x v="0"/>
    <x v="0"/>
    <x v="5"/>
    <x v="25"/>
  </r>
  <r>
    <n v="5"/>
    <x v="0"/>
    <x v="40"/>
    <x v="0"/>
    <n v="1"/>
    <n v="11918169.02"/>
    <n v="492321.22000000003"/>
    <n v="-32839.590000000004"/>
    <n v="0"/>
    <n v="0"/>
    <n v="0"/>
    <n v="12377650.65"/>
    <s v="Wyoming"/>
    <d v="2021-12-01T00:00:00"/>
    <x v="12"/>
    <d v="2021-12-01T00:00:00"/>
    <x v="0"/>
    <x v="0"/>
    <x v="5"/>
    <x v="26"/>
  </r>
  <r>
    <n v="5"/>
    <x v="0"/>
    <x v="42"/>
    <x v="0"/>
    <n v="1"/>
    <n v="51258268.07"/>
    <n v="1304252.8"/>
    <n v="-142748.36000000002"/>
    <n v="0"/>
    <n v="0"/>
    <n v="-35391.040000000001"/>
    <n v="52384381.469999999"/>
    <s v="Wyoming"/>
    <d v="2021-12-01T00:00:00"/>
    <x v="12"/>
    <d v="2021-12-01T00:00:00"/>
    <x v="0"/>
    <x v="0"/>
    <x v="5"/>
    <x v="27"/>
  </r>
  <r>
    <n v="5"/>
    <x v="0"/>
    <x v="47"/>
    <x v="0"/>
    <n v="1"/>
    <n v="4192210.07"/>
    <n v="172307.52"/>
    <n v="-18792.36"/>
    <n v="0"/>
    <n v="0"/>
    <n v="0"/>
    <n v="4345725.2300000004"/>
    <s v="Wyoming"/>
    <d v="2021-12-01T00:00:00"/>
    <x v="12"/>
    <d v="2021-12-01T00:00:00"/>
    <x v="0"/>
    <x v="0"/>
    <x v="5"/>
    <x v="28"/>
  </r>
  <r>
    <n v="5"/>
    <x v="0"/>
    <x v="48"/>
    <x v="0"/>
    <n v="1"/>
    <n v="8609827.7799999993"/>
    <n v="57536.700000000004"/>
    <n v="-27901.260000000002"/>
    <n v="0"/>
    <n v="0"/>
    <n v="0"/>
    <n v="8639463.2200000007"/>
    <s v="Wyoming"/>
    <d v="2021-12-01T00:00:00"/>
    <x v="12"/>
    <d v="2021-12-01T00:00:00"/>
    <x v="0"/>
    <x v="0"/>
    <x v="5"/>
    <x v="28"/>
  </r>
  <r>
    <n v="5"/>
    <x v="0"/>
    <x v="49"/>
    <x v="0"/>
    <n v="1"/>
    <n v="20197922.59"/>
    <n v="423309.33"/>
    <n v="-108636.66"/>
    <n v="0"/>
    <n v="0"/>
    <n v="0"/>
    <n v="20512595.260000002"/>
    <s v="Wyoming"/>
    <d v="2021-12-01T00:00:00"/>
    <x v="12"/>
    <d v="2021-12-01T00:00:00"/>
    <x v="0"/>
    <x v="0"/>
    <x v="5"/>
    <x v="28"/>
  </r>
  <r>
    <n v="5"/>
    <x v="0"/>
    <x v="51"/>
    <x v="0"/>
    <n v="1"/>
    <n v="4349288.8"/>
    <n v="39.869999999999997"/>
    <n v="-4440.3100000000004"/>
    <n v="0"/>
    <n v="0"/>
    <n v="0"/>
    <n v="4344888.3600000003"/>
    <s v="Wyoming"/>
    <d v="2021-12-01T00:00:00"/>
    <x v="12"/>
    <d v="2021-12-01T00:00:00"/>
    <x v="0"/>
    <x v="0"/>
    <x v="5"/>
    <x v="29"/>
  </r>
  <r>
    <n v="5"/>
    <x v="0"/>
    <x v="52"/>
    <x v="0"/>
    <n v="1"/>
    <n v="17555619.609999999"/>
    <n v="8856.7800000000007"/>
    <n v="0"/>
    <n v="0"/>
    <n v="0"/>
    <n v="0"/>
    <n v="17564476.390000001"/>
    <s v="Wyoming"/>
    <d v="2021-12-01T00:00:00"/>
    <x v="12"/>
    <d v="2021-12-01T00:00:00"/>
    <x v="0"/>
    <x v="0"/>
    <x v="5"/>
    <x v="29"/>
  </r>
  <r>
    <n v="5"/>
    <x v="0"/>
    <x v="54"/>
    <x v="0"/>
    <n v="1"/>
    <n v="1116893.05"/>
    <n v="3683.94"/>
    <n v="0"/>
    <n v="0"/>
    <n v="0"/>
    <n v="0"/>
    <n v="1120576.99"/>
    <s v="Wyoming"/>
    <d v="2021-12-01T00:00:00"/>
    <x v="12"/>
    <d v="2021-12-01T00:00:00"/>
    <x v="0"/>
    <x v="0"/>
    <x v="5"/>
    <x v="30"/>
  </r>
  <r>
    <n v="5"/>
    <x v="0"/>
    <x v="55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30"/>
  </r>
  <r>
    <n v="5"/>
    <x v="0"/>
    <x v="56"/>
    <x v="0"/>
    <n v="1"/>
    <n v="8599077.6799999997"/>
    <n v="19373.150000000001"/>
    <n v="-597591.43000000005"/>
    <n v="0"/>
    <n v="-965750.84"/>
    <n v="0"/>
    <n v="7055108.5599999996"/>
    <s v="Wyoming"/>
    <d v="2021-12-01T00:00:00"/>
    <x v="12"/>
    <d v="2021-12-01T00:00:00"/>
    <x v="0"/>
    <x v="0"/>
    <x v="5"/>
    <x v="30"/>
  </r>
  <r>
    <n v="5"/>
    <x v="0"/>
    <x v="57"/>
    <x v="0"/>
    <n v="1"/>
    <n v="1879469.7000000002"/>
    <n v="10.46"/>
    <n v="0"/>
    <n v="0"/>
    <n v="0"/>
    <n v="0"/>
    <n v="1879480.1600000001"/>
    <s v="Wyoming"/>
    <d v="2021-12-01T00:00:00"/>
    <x v="12"/>
    <d v="2021-12-01T00:00:00"/>
    <x v="0"/>
    <x v="0"/>
    <x v="5"/>
    <x v="31"/>
  </r>
  <r>
    <n v="5"/>
    <x v="0"/>
    <x v="58"/>
    <x v="0"/>
    <n v="1"/>
    <n v="8053624.71"/>
    <n v="6298.59"/>
    <n v="0"/>
    <n v="0"/>
    <n v="0"/>
    <n v="0"/>
    <n v="8059923.2999999998"/>
    <s v="Wyoming"/>
    <d v="2021-12-01T00:00:00"/>
    <x v="12"/>
    <d v="2021-12-01T00:00:00"/>
    <x v="0"/>
    <x v="0"/>
    <x v="5"/>
    <x v="32"/>
  </r>
  <r>
    <n v="5"/>
    <x v="0"/>
    <x v="83"/>
    <x v="0"/>
    <n v="1"/>
    <n v="113520.19"/>
    <n v="0"/>
    <n v="0"/>
    <n v="0"/>
    <n v="0"/>
    <n v="0"/>
    <n v="113520.19"/>
    <s v="Wyoming"/>
    <d v="2021-12-01T00:00:00"/>
    <x v="12"/>
    <d v="2021-12-01T00:00:00"/>
    <x v="0"/>
    <x v="0"/>
    <x v="0"/>
    <x v="44"/>
  </r>
  <r>
    <n v="5"/>
    <x v="0"/>
    <x v="87"/>
    <x v="0"/>
    <n v="1"/>
    <n v="546783.86"/>
    <n v="0"/>
    <n v="0"/>
    <n v="0"/>
    <n v="0"/>
    <n v="0"/>
    <n v="546783.86"/>
    <s v="Wyoming"/>
    <d v="2021-12-01T00:00:00"/>
    <x v="12"/>
    <d v="2021-12-01T00:00:00"/>
    <x v="0"/>
    <x v="0"/>
    <x v="0"/>
    <x v="45"/>
  </r>
  <r>
    <n v="5"/>
    <x v="0"/>
    <x v="88"/>
    <x v="0"/>
    <n v="1"/>
    <n v="611652.49"/>
    <n v="0"/>
    <n v="0"/>
    <n v="0"/>
    <n v="0"/>
    <n v="0"/>
    <n v="611652.49"/>
    <s v="Wyoming"/>
    <d v="2021-12-01T00:00:00"/>
    <x v="12"/>
    <d v="2021-12-01T00:00:00"/>
    <x v="0"/>
    <x v="0"/>
    <x v="0"/>
    <x v="45"/>
  </r>
  <r>
    <n v="5"/>
    <x v="0"/>
    <x v="98"/>
    <x v="0"/>
    <n v="1"/>
    <n v="143953.9"/>
    <n v="21106.850000000002"/>
    <n v="0"/>
    <n v="0"/>
    <n v="0"/>
    <n v="0"/>
    <n v="165060.75"/>
    <s v="Wyoming"/>
    <d v="2021-12-01T00:00:00"/>
    <x v="12"/>
    <d v="2021-12-01T00:00:00"/>
    <x v="0"/>
    <x v="0"/>
    <x v="0"/>
    <x v="46"/>
  </r>
  <r>
    <n v="5"/>
    <x v="0"/>
    <x v="96"/>
    <x v="0"/>
    <n v="1"/>
    <n v="873911.98"/>
    <n v="-2399.38"/>
    <n v="0"/>
    <n v="0"/>
    <n v="0"/>
    <n v="0"/>
    <n v="871512.6"/>
    <s v="Wyoming"/>
    <d v="2021-12-01T00:00:00"/>
    <x v="12"/>
    <d v="2021-12-01T00:00:00"/>
    <x v="0"/>
    <x v="0"/>
    <x v="0"/>
    <x v="46"/>
  </r>
  <r>
    <n v="5"/>
    <x v="0"/>
    <x v="97"/>
    <x v="0"/>
    <n v="1"/>
    <n v="540028.19999999995"/>
    <n v="-13226.220000000001"/>
    <n v="0"/>
    <n v="0"/>
    <n v="0"/>
    <n v="0"/>
    <n v="526801.98"/>
    <s v="Wyoming"/>
    <d v="2021-12-01T00:00:00"/>
    <x v="12"/>
    <d v="2021-12-01T00:00:00"/>
    <x v="0"/>
    <x v="0"/>
    <x v="0"/>
    <x v="46"/>
  </r>
  <r>
    <n v="5"/>
    <x v="0"/>
    <x v="109"/>
    <x v="0"/>
    <n v="1"/>
    <n v="80734.180000000008"/>
    <n v="0"/>
    <n v="0"/>
    <n v="0"/>
    <n v="0"/>
    <n v="0"/>
    <n v="80734.180000000008"/>
    <s v="Wyoming"/>
    <d v="2021-12-01T00:00:00"/>
    <x v="12"/>
    <d v="2021-12-01T00:00:00"/>
    <x v="0"/>
    <x v="0"/>
    <x v="0"/>
    <x v="47"/>
  </r>
  <r>
    <n v="5"/>
    <x v="0"/>
    <x v="110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1"/>
    <x v="0"/>
    <n v="1"/>
    <n v="1428599.59"/>
    <n v="103845.53"/>
    <n v="0"/>
    <n v="0"/>
    <n v="0"/>
    <n v="0"/>
    <n v="1532445.12"/>
    <s v="Wyoming"/>
    <d v="2021-12-01T00:00:00"/>
    <x v="12"/>
    <d v="2021-12-01T00:00:00"/>
    <x v="0"/>
    <x v="0"/>
    <x v="0"/>
    <x v="47"/>
  </r>
  <r>
    <n v="5"/>
    <x v="0"/>
    <x v="112"/>
    <x v="0"/>
    <n v="1"/>
    <n v="76995.48"/>
    <n v="0"/>
    <n v="0"/>
    <n v="0"/>
    <n v="0"/>
    <n v="0"/>
    <n v="76995.48"/>
    <s v="Wyoming"/>
    <d v="2021-12-01T00:00:00"/>
    <x v="12"/>
    <d v="2021-12-01T00:00:00"/>
    <x v="0"/>
    <x v="0"/>
    <x v="0"/>
    <x v="47"/>
  </r>
  <r>
    <n v="5"/>
    <x v="0"/>
    <x v="113"/>
    <x v="0"/>
    <n v="1"/>
    <n v="3333803.87"/>
    <n v="0"/>
    <n v="0"/>
    <n v="0"/>
    <n v="0"/>
    <n v="0"/>
    <n v="3333803.87"/>
    <s v="Wyoming"/>
    <d v="2021-12-01T00:00:00"/>
    <x v="12"/>
    <d v="2021-12-01T00:00:00"/>
    <x v="0"/>
    <x v="0"/>
    <x v="0"/>
    <x v="47"/>
  </r>
  <r>
    <n v="5"/>
    <x v="0"/>
    <x v="114"/>
    <x v="0"/>
    <n v="1"/>
    <n v="132547.26"/>
    <n v="192086.71"/>
    <n v="0"/>
    <n v="0"/>
    <n v="0"/>
    <n v="0"/>
    <n v="324633.97000000003"/>
    <s v="Wyoming"/>
    <d v="2021-12-01T00:00:00"/>
    <x v="12"/>
    <d v="2021-12-01T00:00:00"/>
    <x v="0"/>
    <x v="0"/>
    <x v="0"/>
    <x v="47"/>
  </r>
  <r>
    <n v="5"/>
    <x v="0"/>
    <x v="120"/>
    <x v="0"/>
    <n v="1"/>
    <n v="9705.9500000000007"/>
    <n v="0"/>
    <n v="0"/>
    <n v="0"/>
    <n v="0"/>
    <n v="0"/>
    <n v="9705.9500000000007"/>
    <s v="Wyoming"/>
    <d v="2021-12-01T00:00:00"/>
    <x v="12"/>
    <d v="2021-12-01T00:00:00"/>
    <x v="0"/>
    <x v="0"/>
    <x v="0"/>
    <x v="48"/>
  </r>
  <r>
    <n v="5"/>
    <x v="0"/>
    <x v="124"/>
    <x v="0"/>
    <n v="1"/>
    <n v="814721.11"/>
    <n v="34226.9"/>
    <n v="0"/>
    <n v="0"/>
    <n v="0"/>
    <n v="0"/>
    <n v="848948.01"/>
    <s v="Wyoming"/>
    <d v="2021-12-01T00:00:00"/>
    <x v="12"/>
    <d v="2021-12-01T00:00:00"/>
    <x v="0"/>
    <x v="0"/>
    <x v="0"/>
    <x v="49"/>
  </r>
  <r>
    <n v="5"/>
    <x v="0"/>
    <x v="125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9"/>
  </r>
  <r>
    <n v="5"/>
    <x v="0"/>
    <x v="128"/>
    <x v="0"/>
    <n v="1"/>
    <n v="291092.37"/>
    <n v="1318.16"/>
    <n v="0"/>
    <n v="0"/>
    <n v="0"/>
    <n v="0"/>
    <n v="292410.53000000003"/>
    <s v="Wyoming"/>
    <d v="2021-12-01T00:00:00"/>
    <x v="12"/>
    <d v="2021-12-01T00:00:00"/>
    <x v="0"/>
    <x v="0"/>
    <x v="0"/>
    <x v="50"/>
  </r>
  <r>
    <n v="5"/>
    <x v="0"/>
    <x v="132"/>
    <x v="0"/>
    <n v="1"/>
    <n v="420248.61"/>
    <n v="0"/>
    <n v="0"/>
    <n v="0"/>
    <n v="0"/>
    <n v="0"/>
    <n v="420248.61"/>
    <s v="Wyoming"/>
    <d v="2021-12-01T00:00:00"/>
    <x v="12"/>
    <d v="2021-12-01T00:00:00"/>
    <x v="0"/>
    <x v="0"/>
    <x v="0"/>
    <x v="51"/>
  </r>
  <r>
    <n v="5"/>
    <x v="0"/>
    <x v="133"/>
    <x v="0"/>
    <n v="1"/>
    <n v="458369.77"/>
    <n v="12331.33"/>
    <n v="0"/>
    <n v="0"/>
    <n v="0"/>
    <n v="0"/>
    <n v="470701.10000000003"/>
    <s v="Wyoming"/>
    <d v="2021-12-01T00:00:00"/>
    <x v="12"/>
    <d v="2021-12-01T00:00:00"/>
    <x v="0"/>
    <x v="0"/>
    <x v="0"/>
    <x v="51"/>
  </r>
  <r>
    <n v="5"/>
    <x v="0"/>
    <x v="137"/>
    <x v="0"/>
    <n v="1"/>
    <n v="451330.29000000004"/>
    <n v="341762.05"/>
    <n v="0"/>
    <n v="0"/>
    <n v="0"/>
    <n v="0"/>
    <n v="793092.34"/>
    <s v="Wyoming"/>
    <d v="2021-12-01T00:00:00"/>
    <x v="12"/>
    <d v="2021-12-01T00:00:00"/>
    <x v="0"/>
    <x v="0"/>
    <x v="0"/>
    <x v="52"/>
  </r>
  <r>
    <n v="5"/>
    <x v="0"/>
    <x v="138"/>
    <x v="0"/>
    <n v="1"/>
    <n v="741020.53"/>
    <n v="0"/>
    <n v="0"/>
    <n v="0"/>
    <n v="0"/>
    <n v="0"/>
    <n v="741020.53"/>
    <s v="Wyoming"/>
    <d v="2021-12-01T00:00:00"/>
    <x v="12"/>
    <d v="2021-12-01T00:00:00"/>
    <x v="0"/>
    <x v="0"/>
    <x v="0"/>
    <x v="52"/>
  </r>
  <r>
    <n v="5"/>
    <x v="0"/>
    <x v="141"/>
    <x v="0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3"/>
  </r>
  <r>
    <n v="5"/>
    <x v="2"/>
    <x v="3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5"/>
  </r>
  <r>
    <n v="5"/>
    <x v="2"/>
    <x v="3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5"/>
  </r>
  <r>
    <n v="5"/>
    <x v="2"/>
    <x v="4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6"/>
  </r>
  <r>
    <n v="5"/>
    <x v="2"/>
    <x v="4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5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8"/>
  </r>
  <r>
    <n v="5"/>
    <x v="2"/>
    <x v="5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9"/>
  </r>
  <r>
    <n v="5"/>
    <x v="2"/>
    <x v="5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3"/>
  </r>
  <r>
    <n v="5"/>
    <x v="2"/>
    <x v="6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3"/>
  </r>
  <r>
    <n v="5"/>
    <x v="2"/>
    <x v="6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3"/>
  </r>
  <r>
    <n v="5"/>
    <x v="2"/>
    <x v="6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6"/>
  </r>
  <r>
    <n v="5"/>
    <x v="2"/>
    <x v="7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7"/>
  </r>
  <r>
    <n v="5"/>
    <x v="2"/>
    <x v="7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9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0"/>
  </r>
  <r>
    <n v="5"/>
    <x v="2"/>
    <x v="8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1"/>
  </r>
  <r>
    <n v="5"/>
    <x v="2"/>
    <x v="8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2"/>
  </r>
  <r>
    <n v="5"/>
    <x v="2"/>
    <x v="8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3"/>
  </r>
  <r>
    <n v="5"/>
    <x v="2"/>
    <x v="8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5"/>
  </r>
  <r>
    <n v="5"/>
    <x v="2"/>
    <x v="9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104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5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8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22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9"/>
  </r>
  <r>
    <n v="5"/>
    <x v="2"/>
    <x v="123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9"/>
  </r>
  <r>
    <n v="5"/>
    <x v="2"/>
    <x v="127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0"/>
  </r>
  <r>
    <n v="5"/>
    <x v="2"/>
    <x v="13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1"/>
  </r>
  <r>
    <n v="5"/>
    <x v="2"/>
    <x v="131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1"/>
  </r>
  <r>
    <n v="5"/>
    <x v="2"/>
    <x v="136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2"/>
  </r>
  <r>
    <n v="5"/>
    <x v="2"/>
    <x v="140"/>
    <x v="0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3"/>
  </r>
  <r>
    <n v="5"/>
    <x v="0"/>
    <x v="0"/>
    <x v="1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0"/>
  </r>
  <r>
    <n v="5"/>
    <x v="2"/>
    <x v="2"/>
    <x v="1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1"/>
  </r>
  <r>
    <n v="5"/>
    <x v="1"/>
    <x v="8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5"/>
  </r>
  <r>
    <n v="5"/>
    <x v="1"/>
    <x v="90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5"/>
  </r>
  <r>
    <n v="5"/>
    <x v="1"/>
    <x v="91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5"/>
  </r>
  <r>
    <n v="5"/>
    <x v="1"/>
    <x v="9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0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1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03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6"/>
  </r>
  <r>
    <n v="5"/>
    <x v="1"/>
    <x v="118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5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6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7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1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7"/>
  </r>
  <r>
    <n v="5"/>
    <x v="1"/>
    <x v="121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8"/>
  </r>
  <r>
    <n v="5"/>
    <x v="1"/>
    <x v="126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49"/>
  </r>
  <r>
    <n v="5"/>
    <x v="1"/>
    <x v="135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1"/>
  </r>
  <r>
    <n v="5"/>
    <x v="1"/>
    <x v="139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2"/>
  </r>
  <r>
    <n v="5"/>
    <x v="1"/>
    <x v="142"/>
    <x v="2"/>
    <n v="1"/>
    <n v="0"/>
    <n v="0"/>
    <n v="0"/>
    <n v="0"/>
    <n v="0"/>
    <n v="0"/>
    <n v="0"/>
    <s v="Wyoming"/>
    <d v="2021-12-01T00:00:00"/>
    <x v="12"/>
    <d v="2021-12-01T00:00:00"/>
    <x v="1"/>
    <x v="0"/>
    <x v="1"/>
    <x v="53"/>
  </r>
  <r>
    <n v="5"/>
    <x v="0"/>
    <x v="4"/>
    <x v="2"/>
    <n v="1"/>
    <n v="0"/>
    <n v="49078.590000000004"/>
    <n v="0"/>
    <n v="0"/>
    <n v="0"/>
    <n v="0"/>
    <n v="49078.590000000004"/>
    <s v="Wyoming"/>
    <d v="2021-12-01T00:00:00"/>
    <x v="12"/>
    <d v="2021-12-01T00:00:00"/>
    <x v="0"/>
    <x v="0"/>
    <x v="3"/>
    <x v="3"/>
  </r>
  <r>
    <n v="5"/>
    <x v="0"/>
    <x v="5"/>
    <x v="2"/>
    <n v="1"/>
    <n v="26624.9"/>
    <n v="-26624.9"/>
    <n v="0"/>
    <n v="0"/>
    <n v="0"/>
    <n v="0"/>
    <n v="0"/>
    <s v="Wyoming"/>
    <d v="2021-12-01T00:00:00"/>
    <x v="12"/>
    <d v="2021-12-01T00:00:00"/>
    <x v="0"/>
    <x v="0"/>
    <x v="3"/>
    <x v="4"/>
  </r>
  <r>
    <n v="5"/>
    <x v="0"/>
    <x v="6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5"/>
  </r>
  <r>
    <n v="5"/>
    <x v="0"/>
    <x v="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6"/>
  </r>
  <r>
    <n v="5"/>
    <x v="0"/>
    <x v="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7"/>
  </r>
  <r>
    <n v="5"/>
    <x v="0"/>
    <x v="9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8"/>
  </r>
  <r>
    <n v="5"/>
    <x v="0"/>
    <x v="10"/>
    <x v="2"/>
    <n v="1"/>
    <n v="1769216.92"/>
    <n v="-1769216.92"/>
    <n v="0"/>
    <n v="0"/>
    <n v="0"/>
    <n v="0"/>
    <n v="0"/>
    <s v="Wyoming"/>
    <d v="2021-12-01T00:00:00"/>
    <x v="12"/>
    <d v="2021-12-01T00:00:00"/>
    <x v="0"/>
    <x v="0"/>
    <x v="3"/>
    <x v="9"/>
  </r>
  <r>
    <n v="5"/>
    <x v="0"/>
    <x v="11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9"/>
  </r>
  <r>
    <n v="5"/>
    <x v="0"/>
    <x v="1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0"/>
  </r>
  <r>
    <n v="5"/>
    <x v="0"/>
    <x v="1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1"/>
  </r>
  <r>
    <n v="5"/>
    <x v="0"/>
    <x v="14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2"/>
  </r>
  <r>
    <n v="5"/>
    <x v="0"/>
    <x v="16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3"/>
    <x v="13"/>
  </r>
  <r>
    <n v="5"/>
    <x v="0"/>
    <x v="1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4"/>
  </r>
  <r>
    <n v="5"/>
    <x v="0"/>
    <x v="1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4"/>
  </r>
  <r>
    <n v="5"/>
    <x v="0"/>
    <x v="20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5"/>
  </r>
  <r>
    <n v="5"/>
    <x v="0"/>
    <x v="21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5"/>
  </r>
  <r>
    <n v="5"/>
    <x v="0"/>
    <x v="22"/>
    <x v="2"/>
    <n v="1"/>
    <n v="1028365.21"/>
    <n v="58563.32"/>
    <n v="0"/>
    <n v="0"/>
    <n v="0"/>
    <n v="0"/>
    <n v="1086928.53"/>
    <s v="Wyoming"/>
    <d v="2021-12-01T00:00:00"/>
    <x v="12"/>
    <d v="2021-12-01T00:00:00"/>
    <x v="0"/>
    <x v="0"/>
    <x v="4"/>
    <x v="16"/>
  </r>
  <r>
    <n v="5"/>
    <x v="0"/>
    <x v="2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6"/>
  </r>
  <r>
    <n v="5"/>
    <x v="0"/>
    <x v="24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6"/>
  </r>
  <r>
    <n v="5"/>
    <x v="0"/>
    <x v="25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6"/>
  </r>
  <r>
    <n v="5"/>
    <x v="0"/>
    <x v="2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8"/>
  </r>
  <r>
    <n v="5"/>
    <x v="0"/>
    <x v="2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19"/>
  </r>
  <r>
    <n v="5"/>
    <x v="0"/>
    <x v="29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4"/>
    <x v="20"/>
  </r>
  <r>
    <n v="5"/>
    <x v="0"/>
    <x v="30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1"/>
  </r>
  <r>
    <n v="5"/>
    <x v="0"/>
    <x v="31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1"/>
  </r>
  <r>
    <n v="5"/>
    <x v="0"/>
    <x v="3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1"/>
  </r>
  <r>
    <n v="5"/>
    <x v="0"/>
    <x v="3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2"/>
  </r>
  <r>
    <n v="5"/>
    <x v="0"/>
    <x v="34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22"/>
  </r>
  <r>
    <n v="5"/>
    <x v="0"/>
    <x v="35"/>
    <x v="2"/>
    <n v="1"/>
    <n v="1521639.31"/>
    <n v="-1377766.19"/>
    <n v="0"/>
    <n v="0"/>
    <n v="0"/>
    <n v="0"/>
    <n v="143873.12"/>
    <s v="Wyoming"/>
    <d v="2021-12-01T00:00:00"/>
    <x v="12"/>
    <d v="2021-12-01T00:00:00"/>
    <x v="0"/>
    <x v="0"/>
    <x v="5"/>
    <x v="23"/>
  </r>
  <r>
    <n v="5"/>
    <x v="0"/>
    <x v="36"/>
    <x v="2"/>
    <n v="1"/>
    <n v="1011074.75"/>
    <n v="-578171.66"/>
    <n v="0"/>
    <n v="0"/>
    <n v="0"/>
    <n v="0"/>
    <n v="432903.09"/>
    <s v="Wyoming"/>
    <d v="2021-12-01T00:00:00"/>
    <x v="12"/>
    <d v="2021-12-01T00:00:00"/>
    <x v="0"/>
    <x v="0"/>
    <x v="5"/>
    <x v="24"/>
  </r>
  <r>
    <n v="5"/>
    <x v="0"/>
    <x v="37"/>
    <x v="2"/>
    <n v="1"/>
    <n v="136756.04999999999"/>
    <n v="-96565.64"/>
    <n v="0"/>
    <n v="0"/>
    <n v="0"/>
    <n v="0"/>
    <n v="40190.410000000003"/>
    <s v="Wyoming"/>
    <d v="2021-12-01T00:00:00"/>
    <x v="12"/>
    <d v="2021-12-01T00:00:00"/>
    <x v="0"/>
    <x v="0"/>
    <x v="5"/>
    <x v="25"/>
  </r>
  <r>
    <n v="5"/>
    <x v="0"/>
    <x v="40"/>
    <x v="2"/>
    <n v="1"/>
    <n v="776163.23"/>
    <n v="-491439.07"/>
    <n v="0"/>
    <n v="0"/>
    <n v="0"/>
    <n v="0"/>
    <n v="284724.16000000003"/>
    <s v="Wyoming"/>
    <d v="2021-12-01T00:00:00"/>
    <x v="12"/>
    <d v="2021-12-01T00:00:00"/>
    <x v="0"/>
    <x v="0"/>
    <x v="5"/>
    <x v="26"/>
  </r>
  <r>
    <n v="5"/>
    <x v="0"/>
    <x v="42"/>
    <x v="2"/>
    <n v="1"/>
    <n v="2206428.73"/>
    <n v="-1272588.45"/>
    <n v="0"/>
    <n v="0"/>
    <n v="0"/>
    <n v="0"/>
    <n v="933840.28"/>
    <s v="Wyoming"/>
    <d v="2021-12-01T00:00:00"/>
    <x v="12"/>
    <d v="2021-12-01T00:00:00"/>
    <x v="0"/>
    <x v="0"/>
    <x v="5"/>
    <x v="27"/>
  </r>
  <r>
    <n v="5"/>
    <x v="0"/>
    <x v="47"/>
    <x v="2"/>
    <n v="1"/>
    <n v="211169.91"/>
    <n v="-10979.69"/>
    <n v="0"/>
    <n v="0"/>
    <n v="0"/>
    <n v="0"/>
    <n v="200190.22"/>
    <s v="Wyoming"/>
    <d v="2021-12-01T00:00:00"/>
    <x v="12"/>
    <d v="2021-12-01T00:00:00"/>
    <x v="0"/>
    <x v="0"/>
    <x v="5"/>
    <x v="28"/>
  </r>
  <r>
    <n v="5"/>
    <x v="0"/>
    <x v="48"/>
    <x v="2"/>
    <n v="1"/>
    <n v="427843.7"/>
    <n v="55456.58"/>
    <n v="0"/>
    <n v="0"/>
    <n v="0"/>
    <n v="0"/>
    <n v="483300.28"/>
    <s v="Wyoming"/>
    <d v="2021-12-01T00:00:00"/>
    <x v="12"/>
    <d v="2021-12-01T00:00:00"/>
    <x v="0"/>
    <x v="0"/>
    <x v="5"/>
    <x v="28"/>
  </r>
  <r>
    <n v="5"/>
    <x v="0"/>
    <x v="49"/>
    <x v="2"/>
    <n v="1"/>
    <n v="496213.93"/>
    <n v="-164556.72"/>
    <n v="0"/>
    <n v="0"/>
    <n v="0"/>
    <n v="0"/>
    <n v="331657.21000000002"/>
    <s v="Wyoming"/>
    <d v="2021-12-01T00:00:00"/>
    <x v="12"/>
    <d v="2021-12-01T00:00:00"/>
    <x v="0"/>
    <x v="0"/>
    <x v="5"/>
    <x v="28"/>
  </r>
  <r>
    <n v="5"/>
    <x v="0"/>
    <x v="51"/>
    <x v="2"/>
    <n v="1"/>
    <n v="99355.290000000008"/>
    <n v="694.48"/>
    <n v="0"/>
    <n v="0"/>
    <n v="0"/>
    <n v="0"/>
    <n v="100049.77"/>
    <s v="Wyoming"/>
    <d v="2021-12-01T00:00:00"/>
    <x v="12"/>
    <d v="2021-12-01T00:00:00"/>
    <x v="0"/>
    <x v="0"/>
    <x v="5"/>
    <x v="29"/>
  </r>
  <r>
    <n v="5"/>
    <x v="0"/>
    <x v="52"/>
    <x v="2"/>
    <n v="1"/>
    <n v="114489.3"/>
    <n v="40237.65"/>
    <n v="0"/>
    <n v="0"/>
    <n v="0"/>
    <n v="0"/>
    <n v="154726.95000000001"/>
    <s v="Wyoming"/>
    <d v="2021-12-01T00:00:00"/>
    <x v="12"/>
    <d v="2021-12-01T00:00:00"/>
    <x v="0"/>
    <x v="0"/>
    <x v="5"/>
    <x v="29"/>
  </r>
  <r>
    <n v="5"/>
    <x v="0"/>
    <x v="54"/>
    <x v="2"/>
    <n v="1"/>
    <n v="11110.7"/>
    <n v="-8346.1200000000008"/>
    <n v="0"/>
    <n v="0"/>
    <n v="0"/>
    <n v="0"/>
    <n v="2764.58"/>
    <s v="Wyoming"/>
    <d v="2021-12-01T00:00:00"/>
    <x v="12"/>
    <d v="2021-12-01T00:00:00"/>
    <x v="0"/>
    <x v="0"/>
    <x v="5"/>
    <x v="30"/>
  </r>
  <r>
    <n v="5"/>
    <x v="0"/>
    <x v="55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5"/>
    <x v="30"/>
  </r>
  <r>
    <n v="5"/>
    <x v="0"/>
    <x v="56"/>
    <x v="2"/>
    <n v="1"/>
    <n v="11110.73"/>
    <n v="-8346.1200000000008"/>
    <n v="0"/>
    <n v="0"/>
    <n v="0"/>
    <n v="0"/>
    <n v="2764.61"/>
    <s v="Wyoming"/>
    <d v="2021-12-01T00:00:00"/>
    <x v="12"/>
    <d v="2021-12-01T00:00:00"/>
    <x v="0"/>
    <x v="0"/>
    <x v="5"/>
    <x v="30"/>
  </r>
  <r>
    <n v="5"/>
    <x v="0"/>
    <x v="57"/>
    <x v="2"/>
    <n v="1"/>
    <n v="2101.15"/>
    <n v="0"/>
    <n v="0"/>
    <n v="0"/>
    <n v="0"/>
    <n v="0"/>
    <n v="2101.15"/>
    <s v="Wyoming"/>
    <d v="2021-12-01T00:00:00"/>
    <x v="12"/>
    <d v="2021-12-01T00:00:00"/>
    <x v="0"/>
    <x v="0"/>
    <x v="5"/>
    <x v="31"/>
  </r>
  <r>
    <n v="5"/>
    <x v="0"/>
    <x v="58"/>
    <x v="2"/>
    <n v="1"/>
    <n v="110278.27"/>
    <n v="1674.57"/>
    <n v="0"/>
    <n v="0"/>
    <n v="0"/>
    <n v="0"/>
    <n v="111952.84"/>
    <s v="Wyoming"/>
    <d v="2021-12-01T00:00:00"/>
    <x v="12"/>
    <d v="2021-12-01T00:00:00"/>
    <x v="0"/>
    <x v="0"/>
    <x v="5"/>
    <x v="32"/>
  </r>
  <r>
    <n v="5"/>
    <x v="0"/>
    <x v="83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4"/>
  </r>
  <r>
    <n v="5"/>
    <x v="0"/>
    <x v="87"/>
    <x v="2"/>
    <n v="1"/>
    <n v="15173.550000000001"/>
    <n v="-15173.550000000001"/>
    <n v="0"/>
    <n v="0"/>
    <n v="0"/>
    <n v="0"/>
    <n v="0"/>
    <s v="Wyoming"/>
    <d v="2021-12-01T00:00:00"/>
    <x v="12"/>
    <d v="2021-12-01T00:00:00"/>
    <x v="0"/>
    <x v="0"/>
    <x v="0"/>
    <x v="45"/>
  </r>
  <r>
    <n v="5"/>
    <x v="0"/>
    <x v="8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5"/>
  </r>
  <r>
    <n v="5"/>
    <x v="0"/>
    <x v="9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6"/>
  </r>
  <r>
    <n v="5"/>
    <x v="0"/>
    <x v="96"/>
    <x v="2"/>
    <n v="1"/>
    <n v="0"/>
    <n v="142955.57"/>
    <n v="0"/>
    <n v="0"/>
    <n v="0"/>
    <n v="0"/>
    <n v="142955.57"/>
    <s v="Wyoming"/>
    <d v="2021-12-01T00:00:00"/>
    <x v="12"/>
    <d v="2021-12-01T00:00:00"/>
    <x v="0"/>
    <x v="0"/>
    <x v="0"/>
    <x v="46"/>
  </r>
  <r>
    <n v="5"/>
    <x v="0"/>
    <x v="97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6"/>
  </r>
  <r>
    <n v="5"/>
    <x v="0"/>
    <x v="109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0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1"/>
    <x v="2"/>
    <n v="1"/>
    <n v="103845.53"/>
    <n v="-44899.32"/>
    <n v="0"/>
    <n v="0"/>
    <n v="0"/>
    <n v="0"/>
    <n v="58946.21"/>
    <s v="Wyoming"/>
    <d v="2021-12-01T00:00:00"/>
    <x v="12"/>
    <d v="2021-12-01T00:00:00"/>
    <x v="0"/>
    <x v="0"/>
    <x v="0"/>
    <x v="47"/>
  </r>
  <r>
    <n v="5"/>
    <x v="0"/>
    <x v="11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13"/>
    <x v="2"/>
    <n v="1"/>
    <n v="40315.17"/>
    <n v="1612.6100000000001"/>
    <n v="0"/>
    <n v="0"/>
    <n v="0"/>
    <n v="0"/>
    <n v="41927.78"/>
    <s v="Wyoming"/>
    <d v="2021-12-01T00:00:00"/>
    <x v="12"/>
    <d v="2021-12-01T00:00:00"/>
    <x v="0"/>
    <x v="0"/>
    <x v="0"/>
    <x v="47"/>
  </r>
  <r>
    <n v="5"/>
    <x v="0"/>
    <x v="114"/>
    <x v="2"/>
    <n v="1"/>
    <n v="192086.71"/>
    <n v="-192086.71"/>
    <n v="0"/>
    <n v="0"/>
    <n v="0"/>
    <n v="0"/>
    <n v="0"/>
    <s v="Wyoming"/>
    <d v="2021-12-01T00:00:00"/>
    <x v="12"/>
    <d v="2021-12-01T00:00:00"/>
    <x v="0"/>
    <x v="0"/>
    <x v="0"/>
    <x v="47"/>
  </r>
  <r>
    <n v="5"/>
    <x v="0"/>
    <x v="124"/>
    <x v="2"/>
    <n v="1"/>
    <n v="27076.16"/>
    <n v="-19862.46"/>
    <n v="0"/>
    <n v="0"/>
    <n v="0"/>
    <n v="0"/>
    <n v="7213.7"/>
    <s v="Wyoming"/>
    <d v="2021-12-01T00:00:00"/>
    <x v="12"/>
    <d v="2021-12-01T00:00:00"/>
    <x v="0"/>
    <x v="0"/>
    <x v="0"/>
    <x v="49"/>
  </r>
  <r>
    <n v="5"/>
    <x v="0"/>
    <x v="12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0"/>
  </r>
  <r>
    <n v="5"/>
    <x v="0"/>
    <x v="132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1"/>
  </r>
  <r>
    <n v="5"/>
    <x v="0"/>
    <x v="133"/>
    <x v="2"/>
    <n v="1"/>
    <n v="12331.33"/>
    <n v="-12331.33"/>
    <n v="0"/>
    <n v="0"/>
    <n v="0"/>
    <n v="0"/>
    <n v="0"/>
    <s v="Wyoming"/>
    <d v="2021-12-01T00:00:00"/>
    <x v="12"/>
    <d v="2021-12-01T00:00:00"/>
    <x v="0"/>
    <x v="0"/>
    <x v="0"/>
    <x v="51"/>
  </r>
  <r>
    <n v="5"/>
    <x v="0"/>
    <x v="137"/>
    <x v="2"/>
    <n v="1"/>
    <n v="354940.21"/>
    <n v="-354940.21"/>
    <n v="0"/>
    <n v="0"/>
    <n v="0"/>
    <n v="0"/>
    <n v="0"/>
    <s v="Wyoming"/>
    <d v="2021-12-01T00:00:00"/>
    <x v="12"/>
    <d v="2021-12-01T00:00:00"/>
    <x v="0"/>
    <x v="0"/>
    <x v="0"/>
    <x v="52"/>
  </r>
  <r>
    <n v="5"/>
    <x v="0"/>
    <x v="138"/>
    <x v="2"/>
    <n v="1"/>
    <n v="0"/>
    <n v="0"/>
    <n v="0"/>
    <n v="0"/>
    <n v="0"/>
    <n v="0"/>
    <n v="0"/>
    <s v="Wyoming"/>
    <d v="2021-12-01T00:00:00"/>
    <x v="12"/>
    <d v="2021-12-01T00:00:00"/>
    <x v="0"/>
    <x v="0"/>
    <x v="0"/>
    <x v="52"/>
  </r>
  <r>
    <n v="5"/>
    <x v="2"/>
    <x v="3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5"/>
  </r>
  <r>
    <n v="5"/>
    <x v="2"/>
    <x v="4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4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7"/>
  </r>
  <r>
    <n v="5"/>
    <x v="2"/>
    <x v="5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29"/>
  </r>
  <r>
    <n v="5"/>
    <x v="2"/>
    <x v="6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4"/>
  </r>
  <r>
    <n v="5"/>
    <x v="2"/>
    <x v="6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7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69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0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5"/>
  </r>
  <r>
    <n v="5"/>
    <x v="2"/>
    <x v="71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6"/>
  </r>
  <r>
    <n v="5"/>
    <x v="2"/>
    <x v="7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7"/>
  </r>
  <r>
    <n v="5"/>
    <x v="2"/>
    <x v="7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8"/>
  </r>
  <r>
    <n v="5"/>
    <x v="2"/>
    <x v="7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7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39"/>
  </r>
  <r>
    <n v="5"/>
    <x v="2"/>
    <x v="79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0"/>
  </r>
  <r>
    <n v="5"/>
    <x v="2"/>
    <x v="80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1"/>
  </r>
  <r>
    <n v="5"/>
    <x v="2"/>
    <x v="81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2"/>
  </r>
  <r>
    <n v="5"/>
    <x v="2"/>
    <x v="8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3"/>
  </r>
  <r>
    <n v="5"/>
    <x v="2"/>
    <x v="9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3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9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6"/>
  </r>
  <r>
    <n v="5"/>
    <x v="2"/>
    <x v="104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5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7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08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7"/>
  </r>
  <r>
    <n v="5"/>
    <x v="2"/>
    <x v="122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49"/>
  </r>
  <r>
    <n v="5"/>
    <x v="2"/>
    <x v="131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1"/>
  </r>
  <r>
    <n v="5"/>
    <x v="2"/>
    <x v="136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2"/>
  </r>
  <r>
    <n v="5"/>
    <x v="2"/>
    <x v="140"/>
    <x v="2"/>
    <n v="1"/>
    <n v="0"/>
    <n v="0"/>
    <n v="0"/>
    <n v="0"/>
    <n v="0"/>
    <n v="0"/>
    <n v="0"/>
    <s v="Wyoming"/>
    <d v="2021-12-01T00:00:00"/>
    <x v="12"/>
    <d v="2021-12-01T00:00:00"/>
    <x v="2"/>
    <x v="0"/>
    <x v="2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DD85CB-9FA0-42B8-9419-DDC622977925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1:D39" firstHeaderRow="1" firstDataRow="2" firstDataCol="2" rowPageCount="1" colPageCount="1"/>
  <pivotFields count="24">
    <pivotField showAll="0"/>
    <pivotField showAll="0"/>
    <pivotField axis="axisPage" showAll="0">
      <items count="143">
        <item x="14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141"/>
        <item x="135"/>
        <item x="136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38"/>
        <item x="137"/>
        <item x="139"/>
        <item x="65"/>
        <item x="0"/>
        <item x="1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31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2"/>
        <item x="3"/>
        <item x="4"/>
        <item x="5"/>
        <item x="6"/>
        <item x="132"/>
        <item x="7"/>
        <item x="8"/>
        <item x="9"/>
        <item x="10"/>
        <item x="11"/>
        <item x="133"/>
        <item x="12"/>
        <item x="13"/>
        <item x="14"/>
        <item x="134"/>
        <item x="15"/>
        <item x="16"/>
        <item x="17"/>
        <item x="18"/>
        <item x="19"/>
        <item x="20"/>
        <item x="21"/>
        <item t="default"/>
      </items>
    </pivotField>
    <pivotField multipleItemSelectionAllowed="1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numFmtId="22" showAll="0"/>
    <pivotField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Col" showAll="0">
      <items count="7">
        <item x="4"/>
        <item x="5"/>
        <item x="0"/>
        <item x="1"/>
        <item x="2"/>
        <item x="3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outline="0" showAll="0" defaultSubtotal="0">
      <items count="4">
        <item sd="0" x="0"/>
        <item sd="0" x="1"/>
        <item x="2"/>
        <item sd="0" x="3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outline="0" showAll="0" defaultSubtotal="0">
      <items count="4">
        <item sd="0" x="0"/>
        <item x="1"/>
        <item x="2"/>
        <item sd="0" x="3"/>
      </items>
    </pivotField>
  </pivotFields>
  <rowFields count="2">
    <field x="23"/>
    <field x="15"/>
  </rowFields>
  <rowItems count="7">
    <i>
      <x v="2"/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18"/>
  </colFields>
  <colItems count="2">
    <i>
      <x v="5"/>
    </i>
    <i t="grand">
      <x/>
    </i>
  </colItems>
  <pageFields count="1">
    <pageField fld="2" item="20" hier="-1"/>
  </pageFields>
  <dataFields count="1">
    <dataField name="Sum of ending_balance" fld="11" baseField="0" baseItem="0" numFmtId="164"/>
  </dataFields>
  <formats count="7">
    <format dxfId="6">
      <pivotArea collapsedLevelsAreSubtotals="1" fieldPosition="0">
        <references count="3">
          <reference field="15" count="1">
            <x v="12"/>
          </reference>
          <reference field="18" count="1" selected="0">
            <x v="5"/>
          </reference>
          <reference field="23" count="1" selected="0">
            <x v="1"/>
          </reference>
        </references>
      </pivotArea>
    </format>
    <format dxfId="5">
      <pivotArea collapsedLevelsAreSubtotals="1" fieldPosition="0">
        <references count="3">
          <reference field="1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18" count="1" selected="0">
            <x v="5"/>
          </reference>
          <reference field="23" count="1" selected="0">
            <x v="2"/>
          </reference>
        </references>
      </pivotArea>
    </format>
    <format dxfId="4">
      <pivotArea outline="0" collapsedLevelsAreSubtotals="1" fieldPosition="0"/>
    </format>
    <format dxfId="3">
      <pivotArea field="18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8" count="1">
            <x v="5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621D4C-B3BC-48F7-89D5-A862DBDF526C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7:B23" firstHeaderRow="1" firstDataRow="1" firstDataCol="1" rowPageCount="2" colPageCount="1"/>
  <pivotFields count="21">
    <pivotField showAll="0" defaultSubtotal="0"/>
    <pivotField showAll="0" defaultSubtotal="0">
      <items count="3">
        <item x="2"/>
        <item x="0"/>
        <item x="1"/>
      </items>
    </pivotField>
    <pivotField axis="axisPage" showAll="0" defaultSubtotal="0">
      <items count="143"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0"/>
        <item x="42"/>
        <item x="47"/>
        <item x="48"/>
        <item x="49"/>
        <item x="51"/>
        <item x="52"/>
        <item x="54"/>
        <item x="55"/>
        <item x="56"/>
        <item x="57"/>
        <item x="58"/>
        <item x="83"/>
        <item x="87"/>
        <item x="88"/>
        <item x="98"/>
        <item x="96"/>
        <item x="97"/>
        <item x="109"/>
        <item x="110"/>
        <item x="111"/>
        <item x="112"/>
        <item x="113"/>
        <item x="114"/>
        <item x="120"/>
        <item x="124"/>
        <item x="125"/>
        <item x="128"/>
        <item x="132"/>
        <item x="133"/>
        <item x="137"/>
        <item x="138"/>
        <item x="141"/>
        <item x="2"/>
        <item x="38"/>
        <item x="39"/>
        <item x="41"/>
        <item x="43"/>
        <item x="44"/>
        <item x="45"/>
        <item x="46"/>
        <item x="50"/>
        <item x="53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6"/>
        <item x="92"/>
        <item x="93"/>
        <item x="94"/>
        <item x="95"/>
        <item x="104"/>
        <item x="105"/>
        <item x="106"/>
        <item x="107"/>
        <item x="108"/>
        <item x="122"/>
        <item x="123"/>
        <item x="127"/>
        <item x="130"/>
        <item x="131"/>
        <item x="136"/>
        <item x="140"/>
        <item x="1"/>
        <item x="84"/>
        <item x="85"/>
        <item x="89"/>
        <item x="90"/>
        <item x="91"/>
        <item x="99"/>
        <item x="100"/>
        <item x="101"/>
        <item x="102"/>
        <item x="103"/>
        <item x="118"/>
        <item x="115"/>
        <item x="116"/>
        <item x="117"/>
        <item x="119"/>
        <item x="121"/>
        <item x="126"/>
        <item x="129"/>
        <item x="134"/>
        <item x="135"/>
        <item x="139"/>
        <item x="142"/>
      </items>
    </pivotField>
    <pivotField showAll="0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/>
    <pivotField showAll="0" defaultSubtotal="0">
      <items count="3">
        <item x="1"/>
        <item x="0"/>
        <item x="2"/>
      </items>
    </pivotField>
    <pivotField showAll="0" defaultSubtotal="0">
      <items count="1">
        <item x="0"/>
      </items>
    </pivotField>
    <pivotField showAll="0" defaultSubtotal="0">
      <items count="6">
        <item x="5"/>
        <item x="2"/>
        <item x="0"/>
        <item x="1"/>
        <item x="3"/>
        <item x="4"/>
      </items>
    </pivotField>
    <pivotField axis="axisPage" multipleItemSelectionAllowed="1" showAll="0" defaultSubtotal="0">
      <items count="5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</items>
    </pivotField>
    <pivotField axis="axisRow" subtotalTop="0" showAll="0" defaultSubtotal="0">
      <items count="4">
        <item x="0"/>
        <item x="1"/>
        <item x="2"/>
        <item x="3"/>
      </items>
    </pivotField>
  </pivotFields>
  <rowFields count="2">
    <field x="20"/>
    <field x="14"/>
  </rowFields>
  <rowItems count="16">
    <i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pageFields count="2">
    <pageField fld="19" hier="-1"/>
    <pageField fld="2" item="21" hier="-1"/>
  </pageFields>
  <dataFields count="1">
    <dataField name="Sum of ending_balance" fld="11" baseField="0" baseItem="0" numFmtId="43"/>
  </dataFields>
  <formats count="4">
    <format dxfId="10">
      <pivotArea outline="0" collapsedLevelsAreSubtotals="1" fieldPosition="0"/>
    </format>
    <format dxfId="9">
      <pivotArea field="14" type="button" dataOnly="0" labelOnly="1" outline="0" axis="axisRow" fieldPosition="1"/>
    </format>
    <format dxfId="8">
      <pivotArea type="topRight" dataOnly="0" labelOnly="1" outline="0" fieldPosition="0"/>
    </format>
    <format dxfId="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5-19T21:47:11.58" personId="{3410C0D3-3500-4879-9ED0-C8CAAEAFF2FC}" id="{5C88F266-02CD-4352-B522-6E0BF2BF1EBA}">
    <text>In the 2020 True Up file, this number is $8,039,392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E1A8-EE2F-420A-B7BE-A8A952D64C4D}">
  <dimension ref="A4:D275"/>
  <sheetViews>
    <sheetView workbookViewId="0"/>
  </sheetViews>
  <sheetFormatPr defaultRowHeight="14.5"/>
  <cols>
    <col min="1" max="1" width="7.1796875" style="75" customWidth="1"/>
    <col min="2" max="2" width="50.453125" style="75" customWidth="1"/>
    <col min="3" max="4" width="47.1796875" style="75" customWidth="1"/>
  </cols>
  <sheetData>
    <row r="4" spans="1:4">
      <c r="B4" s="76" t="s">
        <v>102</v>
      </c>
      <c r="C4" s="77" t="s">
        <v>103</v>
      </c>
      <c r="D4" s="77"/>
    </row>
    <row r="5" spans="1:4">
      <c r="C5" s="78" t="s">
        <v>104</v>
      </c>
      <c r="D5" s="78"/>
    </row>
    <row r="6" spans="1:4">
      <c r="C6" s="79"/>
      <c r="D6" s="79"/>
    </row>
    <row r="7" spans="1:4">
      <c r="C7" s="54" t="s">
        <v>56</v>
      </c>
      <c r="D7" s="54"/>
    </row>
    <row r="8" spans="1:4">
      <c r="A8" s="77" t="s">
        <v>105</v>
      </c>
    </row>
    <row r="9" spans="1:4" ht="16" thickBot="1">
      <c r="A9" s="80" t="s">
        <v>106</v>
      </c>
      <c r="C9" s="113" t="s">
        <v>357</v>
      </c>
      <c r="D9" s="113" t="s">
        <v>358</v>
      </c>
    </row>
    <row r="10" spans="1:4">
      <c r="A10" s="77">
        <v>1</v>
      </c>
      <c r="B10" s="75" t="s">
        <v>107</v>
      </c>
    </row>
    <row r="11" spans="1:4">
      <c r="A11" s="77"/>
    </row>
    <row r="12" spans="1:4">
      <c r="A12" s="77" t="s">
        <v>108</v>
      </c>
      <c r="B12" s="75" t="s">
        <v>109</v>
      </c>
      <c r="C12" s="79" t="s">
        <v>110</v>
      </c>
      <c r="D12" s="114" t="s">
        <v>110</v>
      </c>
    </row>
    <row r="13" spans="1:4">
      <c r="A13" s="77">
        <v>2</v>
      </c>
      <c r="B13" s="75" t="s">
        <v>111</v>
      </c>
      <c r="C13" s="79" t="s">
        <v>112</v>
      </c>
      <c r="D13" s="114" t="s">
        <v>112</v>
      </c>
    </row>
    <row r="14" spans="1:4">
      <c r="A14" s="77">
        <v>3</v>
      </c>
      <c r="B14" s="75" t="s">
        <v>113</v>
      </c>
      <c r="C14" s="79" t="s">
        <v>114</v>
      </c>
      <c r="D14" s="114" t="s">
        <v>114</v>
      </c>
    </row>
    <row r="15" spans="1:4">
      <c r="A15" s="77">
        <v>4</v>
      </c>
      <c r="B15" s="81" t="s">
        <v>115</v>
      </c>
      <c r="C15" s="79"/>
      <c r="D15" s="79"/>
    </row>
    <row r="16" spans="1:4">
      <c r="A16" s="77">
        <v>5</v>
      </c>
      <c r="B16" s="81" t="s">
        <v>115</v>
      </c>
      <c r="C16" s="79"/>
      <c r="D16" s="79"/>
    </row>
    <row r="17" spans="1:4">
      <c r="A17" s="77">
        <v>6</v>
      </c>
      <c r="B17" s="75" t="s">
        <v>116</v>
      </c>
    </row>
    <row r="18" spans="1:4">
      <c r="A18" s="77"/>
    </row>
    <row r="19" spans="1:4">
      <c r="A19" s="77">
        <v>7</v>
      </c>
      <c r="B19" s="75" t="s">
        <v>117</v>
      </c>
      <c r="C19" s="75" t="s">
        <v>118</v>
      </c>
      <c r="D19" s="115" t="s">
        <v>118</v>
      </c>
    </row>
    <row r="20" spans="1:4">
      <c r="A20" s="77"/>
    </row>
    <row r="21" spans="1:4">
      <c r="A21" s="77"/>
      <c r="B21" s="75" t="s">
        <v>119</v>
      </c>
    </row>
    <row r="22" spans="1:4">
      <c r="A22" s="77">
        <v>8</v>
      </c>
      <c r="B22" s="75" t="s">
        <v>120</v>
      </c>
      <c r="C22" s="75" t="s">
        <v>121</v>
      </c>
      <c r="D22" s="115" t="s">
        <v>121</v>
      </c>
    </row>
    <row r="23" spans="1:4">
      <c r="A23" s="77">
        <v>9</v>
      </c>
      <c r="C23" s="79"/>
      <c r="D23" s="79"/>
    </row>
    <row r="24" spans="1:4">
      <c r="A24" s="77">
        <v>10</v>
      </c>
      <c r="B24" s="79" t="s">
        <v>122</v>
      </c>
      <c r="C24" s="79"/>
      <c r="D24" s="79"/>
    </row>
    <row r="25" spans="1:4">
      <c r="A25" s="77">
        <v>11</v>
      </c>
      <c r="B25" s="75" t="s">
        <v>123</v>
      </c>
    </row>
    <row r="26" spans="1:4">
      <c r="A26" s="77">
        <v>12</v>
      </c>
      <c r="B26" s="75" t="s">
        <v>124</v>
      </c>
      <c r="C26" s="75" t="s">
        <v>125</v>
      </c>
      <c r="D26" s="115" t="s">
        <v>125</v>
      </c>
    </row>
    <row r="27" spans="1:4">
      <c r="A27" s="77">
        <v>13</v>
      </c>
      <c r="B27" s="75" t="s">
        <v>126</v>
      </c>
      <c r="C27" s="75" t="s">
        <v>127</v>
      </c>
      <c r="D27" s="115" t="s">
        <v>127</v>
      </c>
    </row>
    <row r="28" spans="1:4">
      <c r="A28" s="77">
        <v>14</v>
      </c>
      <c r="B28" s="75" t="s">
        <v>128</v>
      </c>
      <c r="C28" s="75" t="s">
        <v>129</v>
      </c>
      <c r="D28" s="115" t="s">
        <v>129</v>
      </c>
    </row>
    <row r="29" spans="1:4">
      <c r="A29" s="77">
        <v>15</v>
      </c>
      <c r="B29" s="75" t="s">
        <v>130</v>
      </c>
      <c r="C29" s="75" t="s">
        <v>131</v>
      </c>
      <c r="D29" s="115" t="s">
        <v>131</v>
      </c>
    </row>
    <row r="30" spans="1:4">
      <c r="A30" s="77">
        <v>16</v>
      </c>
      <c r="B30" s="75" t="s">
        <v>132</v>
      </c>
      <c r="C30" s="75" t="s">
        <v>133</v>
      </c>
      <c r="D30" s="115" t="s">
        <v>133</v>
      </c>
    </row>
    <row r="31" spans="1:4">
      <c r="A31" s="77">
        <v>17</v>
      </c>
      <c r="B31" s="75" t="s">
        <v>134</v>
      </c>
      <c r="C31" s="75" t="s">
        <v>135</v>
      </c>
      <c r="D31" s="115" t="s">
        <v>135</v>
      </c>
    </row>
    <row r="35" spans="1:4">
      <c r="B35" s="76" t="s">
        <v>102</v>
      </c>
    </row>
    <row r="36" spans="1:4">
      <c r="C36" s="79"/>
      <c r="D36" s="79"/>
    </row>
    <row r="37" spans="1:4">
      <c r="C37" s="79"/>
      <c r="D37" s="79"/>
    </row>
    <row r="38" spans="1:4">
      <c r="A38" s="77"/>
    </row>
    <row r="40" spans="1:4">
      <c r="B40" s="77" t="s">
        <v>136</v>
      </c>
      <c r="C40" s="77" t="s">
        <v>137</v>
      </c>
      <c r="D40" s="77" t="s">
        <v>137</v>
      </c>
    </row>
    <row r="41" spans="1:4">
      <c r="C41" s="82" t="s">
        <v>138</v>
      </c>
      <c r="D41" s="82" t="s">
        <v>138</v>
      </c>
    </row>
    <row r="42" spans="1:4">
      <c r="A42" s="77" t="s">
        <v>105</v>
      </c>
      <c r="C42" s="83" t="s">
        <v>139</v>
      </c>
      <c r="D42" s="83" t="s">
        <v>139</v>
      </c>
    </row>
    <row r="43" spans="1:4" ht="15" thickBot="1">
      <c r="A43" s="80" t="s">
        <v>106</v>
      </c>
      <c r="B43" s="84" t="s">
        <v>140</v>
      </c>
      <c r="C43" s="79"/>
      <c r="D43" s="79"/>
    </row>
    <row r="44" spans="1:4">
      <c r="A44" s="77"/>
      <c r="B44" s="75" t="s">
        <v>141</v>
      </c>
      <c r="C44" s="79"/>
      <c r="D44" s="79"/>
    </row>
    <row r="45" spans="1:4">
      <c r="A45" s="77">
        <v>1</v>
      </c>
      <c r="B45" s="75" t="s">
        <v>142</v>
      </c>
      <c r="C45" s="85" t="s">
        <v>143</v>
      </c>
      <c r="D45" s="116" t="s">
        <v>143</v>
      </c>
    </row>
    <row r="46" spans="1:4">
      <c r="A46" s="77">
        <v>2</v>
      </c>
      <c r="B46" s="75" t="s">
        <v>144</v>
      </c>
      <c r="C46" s="85" t="s">
        <v>145</v>
      </c>
      <c r="D46" s="116" t="s">
        <v>145</v>
      </c>
    </row>
    <row r="47" spans="1:4">
      <c r="A47" s="77">
        <v>3</v>
      </c>
      <c r="B47" s="75" t="s">
        <v>146</v>
      </c>
      <c r="C47" s="85" t="s">
        <v>147</v>
      </c>
      <c r="D47" s="116" t="s">
        <v>147</v>
      </c>
    </row>
    <row r="48" spans="1:4">
      <c r="A48" s="77">
        <v>4</v>
      </c>
      <c r="B48" s="75" t="s">
        <v>148</v>
      </c>
      <c r="C48" s="85" t="s">
        <v>149</v>
      </c>
      <c r="D48" s="116" t="s">
        <v>149</v>
      </c>
    </row>
    <row r="49" spans="1:4">
      <c r="A49" s="77">
        <v>5</v>
      </c>
      <c r="B49" s="75" t="s">
        <v>150</v>
      </c>
      <c r="C49" s="85" t="s">
        <v>151</v>
      </c>
      <c r="D49" s="116" t="s">
        <v>151</v>
      </c>
    </row>
    <row r="50" spans="1:4">
      <c r="A50" s="77">
        <v>6</v>
      </c>
      <c r="B50" s="75" t="s">
        <v>152</v>
      </c>
      <c r="C50" s="86" t="s">
        <v>153</v>
      </c>
      <c r="D50" s="117" t="s">
        <v>153</v>
      </c>
    </row>
    <row r="51" spans="1:4">
      <c r="C51" s="79"/>
      <c r="D51" s="79"/>
    </row>
    <row r="52" spans="1:4">
      <c r="B52" s="75" t="s">
        <v>154</v>
      </c>
      <c r="C52" s="79"/>
      <c r="D52" s="79"/>
    </row>
    <row r="53" spans="1:4">
      <c r="A53" s="77">
        <v>7</v>
      </c>
      <c r="B53" s="87" t="str">
        <f>+B45</f>
        <v xml:space="preserve">  Production</v>
      </c>
      <c r="C53" s="85" t="s">
        <v>155</v>
      </c>
      <c r="D53" s="116" t="s">
        <v>155</v>
      </c>
    </row>
    <row r="54" spans="1:4">
      <c r="A54" s="77">
        <v>8</v>
      </c>
      <c r="B54" s="87" t="str">
        <f>+B46</f>
        <v xml:space="preserve">  Transmission</v>
      </c>
      <c r="C54" s="85" t="s">
        <v>156</v>
      </c>
      <c r="D54" s="116" t="s">
        <v>156</v>
      </c>
    </row>
    <row r="55" spans="1:4">
      <c r="A55" s="77">
        <v>9</v>
      </c>
      <c r="B55" s="87" t="str">
        <f>+B47</f>
        <v xml:space="preserve">  Distribution</v>
      </c>
      <c r="C55" s="85" t="s">
        <v>157</v>
      </c>
      <c r="D55" s="116" t="s">
        <v>157</v>
      </c>
    </row>
    <row r="56" spans="1:4">
      <c r="A56" s="77">
        <v>10</v>
      </c>
      <c r="B56" s="87" t="str">
        <f>+B48</f>
        <v xml:space="preserve">  General &amp; Intangible</v>
      </c>
      <c r="C56" s="85" t="s">
        <v>158</v>
      </c>
      <c r="D56" s="116" t="s">
        <v>158</v>
      </c>
    </row>
    <row r="57" spans="1:4">
      <c r="A57" s="77">
        <v>11</v>
      </c>
      <c r="B57" s="87" t="str">
        <f>+B49</f>
        <v xml:space="preserve">  Common</v>
      </c>
      <c r="C57" s="85" t="s">
        <v>159</v>
      </c>
      <c r="D57" s="116" t="s">
        <v>159</v>
      </c>
    </row>
    <row r="58" spans="1:4">
      <c r="A58" s="77">
        <v>12</v>
      </c>
      <c r="B58" s="75" t="s">
        <v>160</v>
      </c>
      <c r="C58" s="86" t="s">
        <v>161</v>
      </c>
      <c r="D58" s="117" t="s">
        <v>161</v>
      </c>
    </row>
    <row r="59" spans="1:4">
      <c r="A59" s="77"/>
      <c r="C59" s="79" t="s">
        <v>108</v>
      </c>
      <c r="D59" s="79" t="s">
        <v>108</v>
      </c>
    </row>
    <row r="60" spans="1:4">
      <c r="A60" s="77"/>
      <c r="B60" s="75" t="s">
        <v>162</v>
      </c>
      <c r="C60" s="79"/>
      <c r="D60" s="79"/>
    </row>
    <row r="61" spans="1:4">
      <c r="A61" s="77">
        <v>13</v>
      </c>
      <c r="B61" s="87" t="str">
        <f>+B53</f>
        <v xml:space="preserve">  Production</v>
      </c>
      <c r="C61" s="86" t="str">
        <f t="shared" ref="C61:D65" si="0">"(Line "&amp;A45&amp;" - Line "&amp;A53&amp;")"</f>
        <v>(Line 1 - Line 7)</v>
      </c>
      <c r="D61" s="117" t="str">
        <f t="shared" si="0"/>
        <v>(Line   Production - Line   Production)</v>
      </c>
    </row>
    <row r="62" spans="1:4">
      <c r="A62" s="77">
        <v>14</v>
      </c>
      <c r="B62" s="87" t="str">
        <f>+B54</f>
        <v xml:space="preserve">  Transmission</v>
      </c>
      <c r="C62" s="86" t="str">
        <f t="shared" si="0"/>
        <v>(Line 2 - Line 8)</v>
      </c>
      <c r="D62" s="117" t="str">
        <f t="shared" si="0"/>
        <v>(Line   Transmission - Line   Transmission)</v>
      </c>
    </row>
    <row r="63" spans="1:4">
      <c r="A63" s="77">
        <v>15</v>
      </c>
      <c r="B63" s="87" t="str">
        <f>+B55</f>
        <v xml:space="preserve">  Distribution</v>
      </c>
      <c r="C63" s="86" t="str">
        <f t="shared" si="0"/>
        <v>(Line 3 - Line 9)</v>
      </c>
      <c r="D63" s="117" t="str">
        <f t="shared" si="0"/>
        <v>(Line   Distribution - Line   Distribution)</v>
      </c>
    </row>
    <row r="64" spans="1:4">
      <c r="A64" s="77">
        <v>16</v>
      </c>
      <c r="B64" s="87" t="str">
        <f>+B56</f>
        <v xml:space="preserve">  General &amp; Intangible</v>
      </c>
      <c r="C64" s="86" t="str">
        <f t="shared" si="0"/>
        <v>(Line 4 - Line 10)</v>
      </c>
      <c r="D64" s="117" t="str">
        <f t="shared" si="0"/>
        <v>(Line   General &amp; Intangible - Line   General &amp; Intangible)</v>
      </c>
    </row>
    <row r="65" spans="1:4">
      <c r="A65" s="77">
        <v>17</v>
      </c>
      <c r="B65" s="87" t="str">
        <f>+B57</f>
        <v xml:space="preserve">  Common</v>
      </c>
      <c r="C65" s="86" t="str">
        <f t="shared" si="0"/>
        <v>(Line 5 - Line 11)</v>
      </c>
      <c r="D65" s="117" t="str">
        <f t="shared" si="0"/>
        <v>(Line   Common - Line   Common)</v>
      </c>
    </row>
    <row r="66" spans="1:4">
      <c r="A66" s="77">
        <v>18</v>
      </c>
      <c r="B66" s="75" t="s">
        <v>163</v>
      </c>
      <c r="C66" s="86" t="s">
        <v>164</v>
      </c>
      <c r="D66" s="117" t="s">
        <v>164</v>
      </c>
    </row>
    <row r="67" spans="1:4">
      <c r="A67" s="88"/>
      <c r="B67" s="89"/>
      <c r="C67" s="86"/>
      <c r="D67" s="86"/>
    </row>
    <row r="68" spans="1:4">
      <c r="A68" s="88" t="s">
        <v>165</v>
      </c>
      <c r="B68" s="90" t="s">
        <v>166</v>
      </c>
      <c r="C68" s="91" t="s">
        <v>167</v>
      </c>
      <c r="D68" s="118" t="s">
        <v>167</v>
      </c>
    </row>
    <row r="69" spans="1:4">
      <c r="A69" s="88"/>
      <c r="B69" s="92"/>
      <c r="C69" s="86"/>
      <c r="D69" s="86"/>
    </row>
    <row r="70" spans="1:4">
      <c r="A70" s="77"/>
      <c r="B70" s="75" t="s">
        <v>168</v>
      </c>
      <c r="C70" s="79"/>
      <c r="D70" s="79"/>
    </row>
    <row r="71" spans="1:4">
      <c r="A71" s="88">
        <f>+A66+1</f>
        <v>19</v>
      </c>
      <c r="B71" s="89" t="s">
        <v>169</v>
      </c>
      <c r="C71" s="86" t="s">
        <v>170</v>
      </c>
      <c r="D71" s="117" t="s">
        <v>170</v>
      </c>
    </row>
    <row r="72" spans="1:4">
      <c r="A72" s="88">
        <f t="shared" ref="A72:A75" si="1">+A71+1</f>
        <v>20</v>
      </c>
      <c r="B72" s="89" t="s">
        <v>171</v>
      </c>
      <c r="C72" s="86" t="s">
        <v>172</v>
      </c>
      <c r="D72" s="117" t="s">
        <v>172</v>
      </c>
    </row>
    <row r="73" spans="1:4">
      <c r="A73" s="88">
        <f t="shared" si="1"/>
        <v>21</v>
      </c>
      <c r="B73" s="89" t="s">
        <v>173</v>
      </c>
      <c r="C73" s="86" t="s">
        <v>174</v>
      </c>
      <c r="D73" s="117" t="s">
        <v>174</v>
      </c>
    </row>
    <row r="74" spans="1:4">
      <c r="A74" s="88">
        <f t="shared" si="1"/>
        <v>22</v>
      </c>
      <c r="B74" s="89" t="s">
        <v>175</v>
      </c>
      <c r="C74" s="86" t="s">
        <v>176</v>
      </c>
      <c r="D74" s="117" t="s">
        <v>176</v>
      </c>
    </row>
    <row r="75" spans="1:4">
      <c r="A75" s="88">
        <f t="shared" si="1"/>
        <v>23</v>
      </c>
      <c r="B75" s="92" t="s">
        <v>177</v>
      </c>
      <c r="C75" s="92" t="s">
        <v>178</v>
      </c>
      <c r="D75" s="119" t="s">
        <v>178</v>
      </c>
    </row>
    <row r="76" spans="1:4">
      <c r="A76" s="88" t="s">
        <v>179</v>
      </c>
      <c r="B76" s="90" t="s">
        <v>180</v>
      </c>
      <c r="C76" s="91" t="s">
        <v>181</v>
      </c>
      <c r="D76" s="118" t="s">
        <v>181</v>
      </c>
    </row>
    <row r="77" spans="1:4">
      <c r="A77" s="88" t="s">
        <v>182</v>
      </c>
      <c r="B77" s="90" t="s">
        <v>183</v>
      </c>
      <c r="C77" s="91" t="s">
        <v>184</v>
      </c>
      <c r="D77" s="118" t="s">
        <v>184</v>
      </c>
    </row>
    <row r="78" spans="1:4">
      <c r="A78" s="88" t="s">
        <v>185</v>
      </c>
      <c r="B78" s="90" t="s">
        <v>186</v>
      </c>
      <c r="C78" s="91" t="s">
        <v>187</v>
      </c>
      <c r="D78" s="118" t="s">
        <v>187</v>
      </c>
    </row>
    <row r="79" spans="1:4">
      <c r="A79" s="88">
        <v>24</v>
      </c>
      <c r="B79" s="87" t="s">
        <v>188</v>
      </c>
      <c r="C79" s="87" t="s">
        <v>189</v>
      </c>
      <c r="D79" s="120" t="s">
        <v>189</v>
      </c>
    </row>
    <row r="80" spans="1:4">
      <c r="A80" s="77">
        <v>25</v>
      </c>
      <c r="B80" s="87" t="s">
        <v>190</v>
      </c>
      <c r="C80" s="87" t="s">
        <v>191</v>
      </c>
      <c r="D80" s="120" t="s">
        <v>191</v>
      </c>
    </row>
    <row r="81" spans="1:4">
      <c r="A81" s="77">
        <v>26</v>
      </c>
      <c r="B81" s="75" t="s">
        <v>192</v>
      </c>
      <c r="C81" s="86" t="s">
        <v>193</v>
      </c>
      <c r="D81" s="117" t="s">
        <v>193</v>
      </c>
    </row>
    <row r="82" spans="1:4">
      <c r="A82" s="77"/>
      <c r="C82" s="79"/>
      <c r="D82" s="79"/>
    </row>
    <row r="83" spans="1:4">
      <c r="A83" s="77">
        <v>27</v>
      </c>
      <c r="B83" s="75" t="s">
        <v>194</v>
      </c>
      <c r="C83" s="93" t="s">
        <v>195</v>
      </c>
      <c r="D83" s="121" t="s">
        <v>195</v>
      </c>
    </row>
    <row r="84" spans="1:4">
      <c r="A84" s="77"/>
      <c r="C84" s="79"/>
      <c r="D84" s="79"/>
    </row>
    <row r="85" spans="1:4">
      <c r="A85" s="77"/>
      <c r="B85" s="75" t="s">
        <v>196</v>
      </c>
      <c r="C85" s="86" t="s">
        <v>197</v>
      </c>
      <c r="D85" s="117" t="s">
        <v>197</v>
      </c>
    </row>
    <row r="86" spans="1:4">
      <c r="A86" s="77">
        <v>28</v>
      </c>
      <c r="B86" s="75" t="s">
        <v>198</v>
      </c>
      <c r="C86" s="92" t="s">
        <v>199</v>
      </c>
      <c r="D86" s="119" t="s">
        <v>199</v>
      </c>
    </row>
    <row r="87" spans="1:4">
      <c r="A87" s="77">
        <v>29</v>
      </c>
      <c r="B87" s="75" t="s">
        <v>200</v>
      </c>
      <c r="C87" s="93" t="s">
        <v>201</v>
      </c>
      <c r="D87" s="121" t="s">
        <v>201</v>
      </c>
    </row>
    <row r="88" spans="1:4">
      <c r="A88" s="77">
        <v>30</v>
      </c>
      <c r="B88" s="75" t="s">
        <v>202</v>
      </c>
      <c r="C88" s="85" t="s">
        <v>203</v>
      </c>
      <c r="D88" s="116" t="s">
        <v>203</v>
      </c>
    </row>
    <row r="89" spans="1:4">
      <c r="A89" s="77">
        <v>31</v>
      </c>
      <c r="B89" s="75" t="s">
        <v>204</v>
      </c>
      <c r="C89" s="86" t="s">
        <v>205</v>
      </c>
      <c r="D89" s="117" t="s">
        <v>205</v>
      </c>
    </row>
    <row r="90" spans="1:4">
      <c r="C90" s="79"/>
      <c r="D90" s="79"/>
    </row>
    <row r="91" spans="1:4">
      <c r="A91" s="77">
        <v>32</v>
      </c>
      <c r="B91" s="75" t="s">
        <v>206</v>
      </c>
      <c r="C91" s="75" t="s">
        <v>207</v>
      </c>
      <c r="D91" s="115" t="s">
        <v>207</v>
      </c>
    </row>
    <row r="96" spans="1:4">
      <c r="B96" s="76" t="s">
        <v>102</v>
      </c>
    </row>
    <row r="97" spans="1:4">
      <c r="C97" s="79"/>
      <c r="D97" s="79"/>
    </row>
    <row r="98" spans="1:4">
      <c r="C98" s="79"/>
      <c r="D98" s="79"/>
    </row>
    <row r="99" spans="1:4">
      <c r="A99" s="77"/>
    </row>
    <row r="100" spans="1:4">
      <c r="A100" s="77"/>
    </row>
    <row r="101" spans="1:4">
      <c r="A101" s="77"/>
      <c r="B101" s="77" t="s">
        <v>136</v>
      </c>
      <c r="C101" s="77" t="s">
        <v>137</v>
      </c>
      <c r="D101" s="77" t="s">
        <v>137</v>
      </c>
    </row>
    <row r="102" spans="1:4">
      <c r="A102" s="77" t="s">
        <v>105</v>
      </c>
      <c r="C102" s="82" t="s">
        <v>138</v>
      </c>
      <c r="D102" s="82" t="s">
        <v>138</v>
      </c>
    </row>
    <row r="103" spans="1:4" ht="15" thickBot="1">
      <c r="A103" s="80" t="s">
        <v>106</v>
      </c>
      <c r="C103" s="83" t="s">
        <v>139</v>
      </c>
      <c r="D103" s="83" t="s">
        <v>139</v>
      </c>
    </row>
    <row r="104" spans="1:4">
      <c r="A104" s="77"/>
      <c r="B104" s="75" t="s">
        <v>208</v>
      </c>
      <c r="C104" s="79"/>
      <c r="D104" s="79"/>
    </row>
    <row r="105" spans="1:4">
      <c r="A105" s="77">
        <v>1</v>
      </c>
      <c r="B105" s="75" t="s">
        <v>209</v>
      </c>
      <c r="C105" s="79" t="s">
        <v>210</v>
      </c>
      <c r="D105" s="114" t="s">
        <v>210</v>
      </c>
    </row>
    <row r="106" spans="1:4">
      <c r="A106" s="77">
        <v>2</v>
      </c>
      <c r="B106" s="75" t="s">
        <v>211</v>
      </c>
      <c r="C106" s="79" t="s">
        <v>212</v>
      </c>
      <c r="D106" s="114" t="s">
        <v>212</v>
      </c>
    </row>
    <row r="107" spans="1:4">
      <c r="A107" s="77" t="s">
        <v>213</v>
      </c>
      <c r="B107" s="75" t="s">
        <v>214</v>
      </c>
      <c r="C107" s="79" t="s">
        <v>215</v>
      </c>
      <c r="D107" s="114" t="s">
        <v>215</v>
      </c>
    </row>
    <row r="108" spans="1:4">
      <c r="A108" s="77">
        <v>3</v>
      </c>
      <c r="B108" s="75" t="s">
        <v>216</v>
      </c>
      <c r="C108" s="79" t="s">
        <v>217</v>
      </c>
      <c r="D108" s="114" t="s">
        <v>217</v>
      </c>
    </row>
    <row r="109" spans="1:4">
      <c r="A109" s="77">
        <v>4</v>
      </c>
      <c r="B109" s="75" t="s">
        <v>218</v>
      </c>
      <c r="C109" s="79"/>
      <c r="D109" s="79"/>
    </row>
    <row r="110" spans="1:4">
      <c r="A110" s="77">
        <v>5</v>
      </c>
      <c r="B110" s="75" t="s">
        <v>219</v>
      </c>
      <c r="C110" s="79" t="s">
        <v>220</v>
      </c>
      <c r="D110" s="114" t="s">
        <v>220</v>
      </c>
    </row>
    <row r="111" spans="1:4">
      <c r="A111" s="77" t="s">
        <v>221</v>
      </c>
      <c r="B111" s="75" t="s">
        <v>222</v>
      </c>
      <c r="C111" s="79" t="s">
        <v>223</v>
      </c>
      <c r="D111" s="114" t="s">
        <v>223</v>
      </c>
    </row>
    <row r="112" spans="1:4">
      <c r="A112" s="77" t="s">
        <v>224</v>
      </c>
      <c r="B112" s="75" t="s">
        <v>225</v>
      </c>
      <c r="C112" s="79" t="s">
        <v>226</v>
      </c>
      <c r="D112" s="114" t="s">
        <v>226</v>
      </c>
    </row>
    <row r="113" spans="1:4">
      <c r="A113" s="77" t="s">
        <v>227</v>
      </c>
      <c r="B113" s="75" t="s">
        <v>228</v>
      </c>
      <c r="C113" s="79" t="s">
        <v>229</v>
      </c>
      <c r="D113" s="114" t="s">
        <v>229</v>
      </c>
    </row>
    <row r="114" spans="1:4">
      <c r="A114" s="77">
        <v>6</v>
      </c>
      <c r="B114" s="75" t="s">
        <v>150</v>
      </c>
      <c r="C114" s="94" t="s">
        <v>230</v>
      </c>
      <c r="D114" s="122" t="s">
        <v>230</v>
      </c>
    </row>
    <row r="115" spans="1:4">
      <c r="A115" s="77">
        <v>7</v>
      </c>
      <c r="B115" s="75" t="s">
        <v>231</v>
      </c>
      <c r="C115" s="79" t="s">
        <v>232</v>
      </c>
      <c r="D115" s="114" t="s">
        <v>232</v>
      </c>
    </row>
    <row r="116" spans="1:4">
      <c r="A116" s="77">
        <v>8</v>
      </c>
      <c r="B116" s="75" t="s">
        <v>233</v>
      </c>
      <c r="C116" s="79"/>
      <c r="D116" s="79"/>
    </row>
    <row r="117" spans="1:4">
      <c r="A117" s="77"/>
      <c r="C117" s="79"/>
      <c r="D117" s="79"/>
    </row>
    <row r="118" spans="1:4">
      <c r="A118" s="77"/>
      <c r="B118" s="75" t="s">
        <v>234</v>
      </c>
      <c r="C118" s="79"/>
      <c r="D118" s="79"/>
    </row>
    <row r="119" spans="1:4">
      <c r="A119" s="77">
        <v>9</v>
      </c>
      <c r="B119" s="87" t="str">
        <f>+B105</f>
        <v xml:space="preserve">  Transmission </v>
      </c>
      <c r="C119" s="79" t="s">
        <v>235</v>
      </c>
      <c r="D119" s="114" t="s">
        <v>235</v>
      </c>
    </row>
    <row r="120" spans="1:4">
      <c r="A120" s="77">
        <v>10</v>
      </c>
      <c r="B120" s="75" t="s">
        <v>236</v>
      </c>
      <c r="C120" s="79" t="s">
        <v>237</v>
      </c>
      <c r="D120" s="114" t="s">
        <v>237</v>
      </c>
    </row>
    <row r="121" spans="1:4">
      <c r="A121" s="77">
        <v>11</v>
      </c>
      <c r="B121" s="87" t="str">
        <f>+B114</f>
        <v xml:space="preserve">  Common</v>
      </c>
      <c r="C121" s="79" t="s">
        <v>238</v>
      </c>
      <c r="D121" s="114" t="s">
        <v>238</v>
      </c>
    </row>
    <row r="122" spans="1:4">
      <c r="A122" s="95" t="s">
        <v>239</v>
      </c>
      <c r="B122" s="90" t="s">
        <v>240</v>
      </c>
      <c r="C122" s="96" t="s">
        <v>241</v>
      </c>
      <c r="D122" s="123" t="s">
        <v>241</v>
      </c>
    </row>
    <row r="123" spans="1:4">
      <c r="A123" s="77">
        <v>12</v>
      </c>
      <c r="B123" s="75" t="s">
        <v>242</v>
      </c>
      <c r="C123" s="86" t="s">
        <v>243</v>
      </c>
      <c r="D123" s="117" t="s">
        <v>243</v>
      </c>
    </row>
    <row r="124" spans="1:4">
      <c r="A124" s="77"/>
      <c r="C124" s="79"/>
      <c r="D124" s="79"/>
    </row>
    <row r="125" spans="1:4">
      <c r="A125" s="77" t="s">
        <v>108</v>
      </c>
      <c r="B125" s="75" t="s">
        <v>244</v>
      </c>
    </row>
    <row r="126" spans="1:4">
      <c r="A126" s="77"/>
      <c r="B126" s="75" t="s">
        <v>245</v>
      </c>
    </row>
    <row r="127" spans="1:4">
      <c r="A127" s="77">
        <v>13</v>
      </c>
      <c r="B127" s="75" t="s">
        <v>246</v>
      </c>
      <c r="C127" s="79" t="s">
        <v>247</v>
      </c>
      <c r="D127" s="124" t="s">
        <v>360</v>
      </c>
    </row>
    <row r="128" spans="1:4">
      <c r="A128" s="77">
        <v>14</v>
      </c>
      <c r="B128" s="75" t="s">
        <v>248</v>
      </c>
      <c r="C128" s="97" t="str">
        <f>+C127</f>
        <v>263.i</v>
      </c>
      <c r="D128" s="124" t="s">
        <v>360</v>
      </c>
    </row>
    <row r="129" spans="1:4">
      <c r="A129" s="77">
        <v>15</v>
      </c>
      <c r="B129" s="75" t="s">
        <v>249</v>
      </c>
      <c r="C129" s="79" t="s">
        <v>108</v>
      </c>
      <c r="D129" s="124" t="s">
        <v>108</v>
      </c>
    </row>
    <row r="130" spans="1:4">
      <c r="A130" s="77">
        <v>16</v>
      </c>
      <c r="B130" s="75" t="s">
        <v>250</v>
      </c>
      <c r="C130" s="79" t="s">
        <v>247</v>
      </c>
      <c r="D130" s="124" t="s">
        <v>360</v>
      </c>
    </row>
    <row r="131" spans="1:4">
      <c r="A131" s="77">
        <v>17</v>
      </c>
      <c r="B131" s="75" t="s">
        <v>251</v>
      </c>
      <c r="C131" s="79" t="s">
        <v>247</v>
      </c>
      <c r="D131" s="124" t="s">
        <v>360</v>
      </c>
    </row>
    <row r="132" spans="1:4">
      <c r="A132" s="77">
        <v>18</v>
      </c>
      <c r="B132" s="75" t="s">
        <v>252</v>
      </c>
      <c r="C132" s="97" t="str">
        <f>+C131</f>
        <v>263.i</v>
      </c>
      <c r="D132" s="124" t="s">
        <v>360</v>
      </c>
    </row>
    <row r="133" spans="1:4">
      <c r="A133" s="77">
        <v>19</v>
      </c>
      <c r="B133" s="75" t="s">
        <v>253</v>
      </c>
      <c r="C133" s="79"/>
      <c r="D133" s="79"/>
    </row>
    <row r="134" spans="1:4">
      <c r="A134" s="77">
        <v>20</v>
      </c>
      <c r="B134" s="75" t="s">
        <v>254</v>
      </c>
      <c r="C134" s="86" t="s">
        <v>255</v>
      </c>
      <c r="D134" s="117" t="s">
        <v>255</v>
      </c>
    </row>
    <row r="135" spans="1:4">
      <c r="A135" s="77"/>
      <c r="C135" s="79"/>
      <c r="D135" s="79"/>
    </row>
    <row r="136" spans="1:4">
      <c r="A136" s="77" t="s">
        <v>108</v>
      </c>
      <c r="B136" s="75" t="s">
        <v>256</v>
      </c>
      <c r="C136" s="79" t="s">
        <v>257</v>
      </c>
      <c r="D136" s="114" t="s">
        <v>257</v>
      </c>
    </row>
    <row r="137" spans="1:4">
      <c r="A137" s="77">
        <v>21</v>
      </c>
      <c r="B137" s="98" t="s">
        <v>258</v>
      </c>
      <c r="C137" s="79"/>
      <c r="D137" s="79"/>
    </row>
    <row r="138" spans="1:4">
      <c r="A138" s="77">
        <v>22</v>
      </c>
      <c r="B138" s="75" t="s">
        <v>259</v>
      </c>
      <c r="C138" s="79"/>
      <c r="D138" s="79"/>
    </row>
    <row r="139" spans="1:4">
      <c r="A139" s="77"/>
      <c r="B139" s="75" t="s">
        <v>260</v>
      </c>
      <c r="C139" s="79"/>
      <c r="D139" s="79"/>
    </row>
    <row r="140" spans="1:4">
      <c r="A140" s="77"/>
      <c r="B140" s="75" t="s">
        <v>261</v>
      </c>
      <c r="C140" s="79"/>
      <c r="D140" s="79"/>
    </row>
    <row r="141" spans="1:4">
      <c r="A141" s="77">
        <v>23</v>
      </c>
      <c r="B141" s="98" t="s">
        <v>262</v>
      </c>
      <c r="C141" s="79"/>
      <c r="D141" s="79"/>
    </row>
    <row r="142" spans="1:4">
      <c r="A142" s="77">
        <v>24</v>
      </c>
      <c r="B142" s="75" t="s">
        <v>263</v>
      </c>
      <c r="C142" s="79" t="s">
        <v>264</v>
      </c>
      <c r="D142" s="114" t="s">
        <v>264</v>
      </c>
    </row>
    <row r="143" spans="1:4">
      <c r="A143" s="77" t="s">
        <v>265</v>
      </c>
      <c r="B143" s="89" t="s">
        <v>266</v>
      </c>
      <c r="C143" s="87" t="s">
        <v>267</v>
      </c>
      <c r="D143" s="120" t="s">
        <v>267</v>
      </c>
    </row>
    <row r="144" spans="1:4">
      <c r="A144" s="77" t="s">
        <v>268</v>
      </c>
      <c r="B144" s="89" t="s">
        <v>269</v>
      </c>
      <c r="C144" s="86" t="s">
        <v>270</v>
      </c>
      <c r="D144" s="117" t="s">
        <v>270</v>
      </c>
    </row>
    <row r="145" spans="1:4">
      <c r="A145" s="77" t="s">
        <v>271</v>
      </c>
      <c r="B145" s="89" t="s">
        <v>272</v>
      </c>
      <c r="C145" s="86" t="s">
        <v>273</v>
      </c>
      <c r="D145" s="117" t="s">
        <v>273</v>
      </c>
    </row>
    <row r="146" spans="1:4">
      <c r="A146" s="77">
        <v>25</v>
      </c>
      <c r="B146" s="98" t="s">
        <v>274</v>
      </c>
      <c r="C146" s="99" t="s">
        <v>275</v>
      </c>
      <c r="D146" s="125" t="s">
        <v>275</v>
      </c>
    </row>
    <row r="147" spans="1:4">
      <c r="A147" s="77">
        <v>26</v>
      </c>
      <c r="B147" s="75" t="s">
        <v>276</v>
      </c>
      <c r="C147" s="99" t="s">
        <v>277</v>
      </c>
      <c r="D147" s="125" t="s">
        <v>277</v>
      </c>
    </row>
    <row r="148" spans="1:4">
      <c r="A148" s="77" t="s">
        <v>278</v>
      </c>
      <c r="B148" s="92" t="s">
        <v>279</v>
      </c>
      <c r="C148" s="100" t="s">
        <v>280</v>
      </c>
      <c r="D148" s="126" t="s">
        <v>280</v>
      </c>
    </row>
    <row r="149" spans="1:4">
      <c r="A149" s="77" t="s">
        <v>281</v>
      </c>
      <c r="B149" s="92" t="s">
        <v>282</v>
      </c>
      <c r="C149" s="100" t="s">
        <v>283</v>
      </c>
      <c r="D149" s="126" t="s">
        <v>283</v>
      </c>
    </row>
    <row r="150" spans="1:4">
      <c r="A150" s="77">
        <v>27</v>
      </c>
      <c r="B150" s="98" t="s">
        <v>284</v>
      </c>
      <c r="C150" s="92" t="s">
        <v>285</v>
      </c>
      <c r="D150" s="119" t="s">
        <v>285</v>
      </c>
    </row>
    <row r="151" spans="1:4">
      <c r="A151" s="77" t="s">
        <v>108</v>
      </c>
      <c r="C151" s="101"/>
      <c r="D151" s="101"/>
    </row>
    <row r="152" spans="1:4">
      <c r="B152" s="75" t="s">
        <v>286</v>
      </c>
      <c r="C152" s="102"/>
      <c r="D152" s="102"/>
    </row>
    <row r="153" spans="1:4">
      <c r="A153" s="77">
        <v>28</v>
      </c>
      <c r="B153" s="98" t="s">
        <v>287</v>
      </c>
      <c r="C153" s="103" t="s">
        <v>288</v>
      </c>
      <c r="D153" s="127" t="s">
        <v>288</v>
      </c>
    </row>
    <row r="154" spans="1:4">
      <c r="A154" s="77"/>
    </row>
    <row r="155" spans="1:4">
      <c r="A155" s="77">
        <v>29</v>
      </c>
      <c r="B155" s="75" t="s">
        <v>289</v>
      </c>
      <c r="C155" s="79" t="s">
        <v>290</v>
      </c>
      <c r="D155" s="114" t="s">
        <v>290</v>
      </c>
    </row>
    <row r="156" spans="1:4">
      <c r="A156" s="77"/>
      <c r="C156" s="79"/>
      <c r="D156" s="79"/>
    </row>
    <row r="161" spans="1:4">
      <c r="B161" s="76" t="s">
        <v>102</v>
      </c>
    </row>
    <row r="162" spans="1:4">
      <c r="C162" s="79"/>
      <c r="D162" s="79"/>
    </row>
    <row r="163" spans="1:4">
      <c r="A163" s="77"/>
    </row>
    <row r="164" spans="1:4">
      <c r="A164" s="77"/>
    </row>
    <row r="165" spans="1:4">
      <c r="A165" s="77"/>
    </row>
    <row r="166" spans="1:4">
      <c r="A166" s="77"/>
    </row>
    <row r="167" spans="1:4">
      <c r="A167" s="77" t="s">
        <v>105</v>
      </c>
      <c r="B167" s="77" t="s">
        <v>136</v>
      </c>
      <c r="C167" s="77" t="s">
        <v>137</v>
      </c>
      <c r="D167" s="77" t="s">
        <v>137</v>
      </c>
    </row>
    <row r="168" spans="1:4" ht="15" thickBot="1">
      <c r="A168" s="80" t="s">
        <v>106</v>
      </c>
      <c r="B168" s="75" t="s">
        <v>291</v>
      </c>
    </row>
    <row r="169" spans="1:4">
      <c r="A169" s="77">
        <v>1</v>
      </c>
      <c r="B169" s="75" t="s">
        <v>292</v>
      </c>
      <c r="C169" s="75" t="s">
        <v>293</v>
      </c>
      <c r="D169" s="115" t="s">
        <v>293</v>
      </c>
    </row>
    <row r="170" spans="1:4">
      <c r="A170" s="77">
        <v>2</v>
      </c>
      <c r="B170" s="75" t="s">
        <v>294</v>
      </c>
      <c r="C170" s="75" t="s">
        <v>295</v>
      </c>
      <c r="D170" s="115" t="s">
        <v>295</v>
      </c>
    </row>
    <row r="171" spans="1:4" ht="15" thickBot="1">
      <c r="A171" s="77">
        <v>3</v>
      </c>
      <c r="B171" s="104" t="s">
        <v>296</v>
      </c>
      <c r="C171" s="104" t="s">
        <v>297</v>
      </c>
      <c r="D171" s="128" t="s">
        <v>297</v>
      </c>
    </row>
    <row r="172" spans="1:4">
      <c r="A172" s="77">
        <v>4</v>
      </c>
      <c r="B172" s="75" t="s">
        <v>298</v>
      </c>
      <c r="C172" s="75" t="s">
        <v>299</v>
      </c>
      <c r="D172" s="115" t="s">
        <v>299</v>
      </c>
    </row>
    <row r="173" spans="1:4">
      <c r="A173" s="77"/>
    </row>
    <row r="174" spans="1:4">
      <c r="A174" s="77">
        <v>5</v>
      </c>
      <c r="B174" s="75" t="s">
        <v>300</v>
      </c>
      <c r="C174" s="105" t="s">
        <v>301</v>
      </c>
      <c r="D174" s="129" t="s">
        <v>301</v>
      </c>
    </row>
    <row r="175" spans="1:4">
      <c r="A175" s="77"/>
    </row>
    <row r="176" spans="1:4">
      <c r="A176" s="77"/>
      <c r="B176" s="75" t="s">
        <v>302</v>
      </c>
    </row>
    <row r="177" spans="1:4">
      <c r="A177" s="77">
        <v>6</v>
      </c>
      <c r="B177" s="75" t="s">
        <v>303</v>
      </c>
      <c r="C177" s="75" t="s">
        <v>304</v>
      </c>
      <c r="D177" s="115" t="s">
        <v>304</v>
      </c>
    </row>
    <row r="178" spans="1:4" ht="15" thickBot="1">
      <c r="A178" s="77">
        <v>7</v>
      </c>
      <c r="B178" s="104" t="s">
        <v>305</v>
      </c>
      <c r="C178" s="104" t="s">
        <v>306</v>
      </c>
      <c r="D178" s="128" t="s">
        <v>306</v>
      </c>
    </row>
    <row r="179" spans="1:4">
      <c r="A179" s="77">
        <v>8</v>
      </c>
      <c r="B179" s="75" t="s">
        <v>307</v>
      </c>
      <c r="C179" s="105" t="s">
        <v>308</v>
      </c>
      <c r="D179" s="129" t="s">
        <v>308</v>
      </c>
    </row>
    <row r="180" spans="1:4">
      <c r="A180" s="77"/>
    </row>
    <row r="181" spans="1:4">
      <c r="A181" s="77">
        <v>9</v>
      </c>
      <c r="B181" s="75" t="s">
        <v>309</v>
      </c>
      <c r="C181" s="75" t="s">
        <v>310</v>
      </c>
      <c r="D181" s="115" t="s">
        <v>310</v>
      </c>
    </row>
    <row r="182" spans="1:4">
      <c r="A182" s="77">
        <v>10</v>
      </c>
      <c r="B182" s="75" t="s">
        <v>311</v>
      </c>
      <c r="C182" s="75" t="s">
        <v>312</v>
      </c>
      <c r="D182" s="115" t="s">
        <v>312</v>
      </c>
    </row>
    <row r="183" spans="1:4">
      <c r="A183" s="77">
        <v>11</v>
      </c>
      <c r="B183" s="75" t="s">
        <v>313</v>
      </c>
      <c r="C183" s="75" t="s">
        <v>314</v>
      </c>
      <c r="D183" s="115" t="s">
        <v>314</v>
      </c>
    </row>
    <row r="184" spans="1:4">
      <c r="A184" s="77"/>
    </row>
    <row r="185" spans="1:4">
      <c r="A185" s="77" t="s">
        <v>108</v>
      </c>
      <c r="B185" s="75" t="s">
        <v>315</v>
      </c>
      <c r="C185" s="79"/>
      <c r="D185" s="79"/>
    </row>
    <row r="186" spans="1:4" ht="15" thickBot="1">
      <c r="A186" s="77" t="s">
        <v>108</v>
      </c>
      <c r="C186" s="106" t="s">
        <v>316</v>
      </c>
      <c r="D186" s="130" t="s">
        <v>316</v>
      </c>
    </row>
    <row r="187" spans="1:4">
      <c r="A187" s="77">
        <v>12</v>
      </c>
      <c r="B187" s="75" t="s">
        <v>142</v>
      </c>
      <c r="C187" s="79" t="s">
        <v>317</v>
      </c>
      <c r="D187" s="114" t="s">
        <v>317</v>
      </c>
    </row>
    <row r="188" spans="1:4">
      <c r="A188" s="77">
        <v>13</v>
      </c>
      <c r="B188" s="75" t="s">
        <v>144</v>
      </c>
      <c r="C188" s="79" t="s">
        <v>318</v>
      </c>
      <c r="D188" s="114" t="s">
        <v>318</v>
      </c>
    </row>
    <row r="189" spans="1:4">
      <c r="A189" s="77">
        <v>14</v>
      </c>
      <c r="B189" s="75" t="s">
        <v>146</v>
      </c>
      <c r="C189" s="79" t="s">
        <v>319</v>
      </c>
      <c r="D189" s="114" t="s">
        <v>319</v>
      </c>
    </row>
    <row r="190" spans="1:4">
      <c r="A190" s="77">
        <v>15</v>
      </c>
      <c r="B190" s="75" t="s">
        <v>320</v>
      </c>
      <c r="C190" s="79" t="s">
        <v>321</v>
      </c>
      <c r="D190" s="114" t="s">
        <v>321</v>
      </c>
    </row>
    <row r="191" spans="1:4">
      <c r="A191" s="77">
        <v>16</v>
      </c>
      <c r="B191" s="75" t="s">
        <v>322</v>
      </c>
      <c r="C191" s="79" t="s">
        <v>323</v>
      </c>
      <c r="D191" s="114" t="s">
        <v>323</v>
      </c>
    </row>
    <row r="192" spans="1:4">
      <c r="A192" s="77"/>
      <c r="C192" s="79"/>
      <c r="D192" s="79"/>
    </row>
    <row r="193" spans="1:4">
      <c r="A193" s="77"/>
      <c r="B193" s="75" t="s">
        <v>324</v>
      </c>
      <c r="C193" s="79"/>
      <c r="D193" s="79"/>
    </row>
    <row r="194" spans="1:4">
      <c r="A194" s="77">
        <v>17</v>
      </c>
      <c r="B194" s="75" t="s">
        <v>325</v>
      </c>
      <c r="C194" s="79" t="s">
        <v>326</v>
      </c>
      <c r="D194" s="114" t="s">
        <v>326</v>
      </c>
    </row>
    <row r="195" spans="1:4">
      <c r="A195" s="77">
        <v>18</v>
      </c>
      <c r="B195" s="75" t="s">
        <v>327</v>
      </c>
      <c r="C195" s="79" t="s">
        <v>328</v>
      </c>
      <c r="D195" s="114" t="s">
        <v>328</v>
      </c>
    </row>
    <row r="196" spans="1:4" ht="15" thickBot="1">
      <c r="A196" s="77">
        <v>19</v>
      </c>
      <c r="B196" s="104" t="s">
        <v>320</v>
      </c>
      <c r="C196" s="106" t="s">
        <v>329</v>
      </c>
      <c r="D196" s="130" t="s">
        <v>329</v>
      </c>
    </row>
    <row r="197" spans="1:4">
      <c r="A197" s="77">
        <v>20</v>
      </c>
      <c r="B197" s="75" t="s">
        <v>322</v>
      </c>
      <c r="C197" s="79" t="s">
        <v>330</v>
      </c>
      <c r="D197" s="114" t="s">
        <v>330</v>
      </c>
    </row>
    <row r="198" spans="1:4">
      <c r="A198" s="77"/>
      <c r="C198" s="79"/>
      <c r="D198" s="79"/>
    </row>
    <row r="199" spans="1:4">
      <c r="A199" s="77"/>
      <c r="B199" s="75" t="s">
        <v>331</v>
      </c>
      <c r="C199" s="79"/>
      <c r="D199" s="79"/>
    </row>
    <row r="200" spans="1:4">
      <c r="A200" s="77">
        <v>21</v>
      </c>
      <c r="B200" s="79" t="s">
        <v>332</v>
      </c>
      <c r="C200" s="79" t="s">
        <v>333</v>
      </c>
      <c r="D200" s="114" t="s">
        <v>333</v>
      </c>
    </row>
    <row r="201" spans="1:4">
      <c r="A201" s="77"/>
      <c r="B201" s="79"/>
      <c r="C201" s="79"/>
      <c r="D201" s="79"/>
    </row>
    <row r="202" spans="1:4">
      <c r="A202" s="77">
        <v>22</v>
      </c>
      <c r="B202" s="79" t="s">
        <v>334</v>
      </c>
      <c r="C202" s="79" t="s">
        <v>335</v>
      </c>
      <c r="D202" s="114" t="s">
        <v>335</v>
      </c>
    </row>
    <row r="203" spans="1:4">
      <c r="A203" s="77"/>
      <c r="C203" s="79"/>
      <c r="D203" s="79"/>
    </row>
    <row r="204" spans="1:4">
      <c r="A204" s="77"/>
      <c r="B204" s="107" t="s">
        <v>336</v>
      </c>
      <c r="C204" s="79"/>
      <c r="D204" s="79"/>
    </row>
    <row r="205" spans="1:4">
      <c r="A205" s="77">
        <v>23</v>
      </c>
      <c r="B205" s="79" t="s">
        <v>337</v>
      </c>
      <c r="C205" s="79" t="s">
        <v>338</v>
      </c>
      <c r="D205" s="114" t="s">
        <v>338</v>
      </c>
    </row>
    <row r="206" spans="1:4">
      <c r="A206" s="77">
        <v>24</v>
      </c>
      <c r="B206" s="79" t="s">
        <v>339</v>
      </c>
      <c r="C206" s="79" t="s">
        <v>340</v>
      </c>
      <c r="D206" s="114" t="s">
        <v>340</v>
      </c>
    </row>
    <row r="207" spans="1:4">
      <c r="A207" s="77">
        <v>25</v>
      </c>
      <c r="B207" s="75" t="s">
        <v>341</v>
      </c>
      <c r="C207" s="75" t="s">
        <v>342</v>
      </c>
      <c r="D207" s="115" t="s">
        <v>342</v>
      </c>
    </row>
    <row r="208" spans="1:4" ht="15" thickBot="1">
      <c r="A208" s="77">
        <v>26</v>
      </c>
      <c r="B208" s="104" t="s">
        <v>343</v>
      </c>
      <c r="C208" s="104" t="s">
        <v>344</v>
      </c>
      <c r="D208" s="128" t="s">
        <v>344</v>
      </c>
    </row>
    <row r="209" spans="1:4">
      <c r="A209" s="77">
        <v>27</v>
      </c>
      <c r="B209" s="75" t="s">
        <v>345</v>
      </c>
      <c r="C209" s="105" t="s">
        <v>346</v>
      </c>
      <c r="D209" s="129" t="s">
        <v>346</v>
      </c>
    </row>
    <row r="210" spans="1:4">
      <c r="A210" s="77"/>
      <c r="C210" s="79"/>
      <c r="D210" s="79"/>
    </row>
    <row r="211" spans="1:4">
      <c r="A211" s="77"/>
      <c r="C211" s="79"/>
      <c r="D211" s="79"/>
    </row>
    <row r="212" spans="1:4">
      <c r="A212" s="77">
        <v>28</v>
      </c>
      <c r="B212" s="75" t="s">
        <v>347</v>
      </c>
      <c r="C212" s="75" t="s">
        <v>348</v>
      </c>
      <c r="D212" s="115" t="s">
        <v>348</v>
      </c>
    </row>
    <row r="213" spans="1:4">
      <c r="A213" s="77">
        <v>29</v>
      </c>
      <c r="B213" s="75" t="s">
        <v>349</v>
      </c>
      <c r="C213" s="75" t="s">
        <v>350</v>
      </c>
      <c r="D213" s="115" t="s">
        <v>350</v>
      </c>
    </row>
    <row r="214" spans="1:4" ht="15" thickBot="1">
      <c r="A214" s="77">
        <v>30</v>
      </c>
      <c r="B214" s="104" t="s">
        <v>351</v>
      </c>
      <c r="C214" s="104" t="s">
        <v>352</v>
      </c>
      <c r="D214" s="128" t="s">
        <v>352</v>
      </c>
    </row>
    <row r="215" spans="1:4">
      <c r="A215" s="77">
        <v>31</v>
      </c>
      <c r="B215" s="75" t="s">
        <v>353</v>
      </c>
      <c r="C215" s="105" t="s">
        <v>354</v>
      </c>
      <c r="D215" s="129" t="s">
        <v>354</v>
      </c>
    </row>
    <row r="217" spans="1:4">
      <c r="A217" s="145"/>
      <c r="B217" s="145"/>
      <c r="C217" s="145"/>
      <c r="D217"/>
    </row>
    <row r="218" spans="1:4">
      <c r="A218" s="77">
        <v>32</v>
      </c>
      <c r="B218" s="75" t="s">
        <v>355</v>
      </c>
      <c r="C218" s="75" t="s">
        <v>356</v>
      </c>
    </row>
    <row r="222" spans="1:4">
      <c r="A222" s="75" t="s">
        <v>361</v>
      </c>
      <c r="B222" s="75" t="s">
        <v>359</v>
      </c>
    </row>
    <row r="223" spans="1:4">
      <c r="B223" s="76"/>
    </row>
    <row r="224" spans="1:4">
      <c r="C224" s="79"/>
      <c r="D224" s="79"/>
    </row>
    <row r="225" spans="1:4">
      <c r="A225" s="77"/>
      <c r="B225" s="108"/>
      <c r="C225" s="77"/>
      <c r="D225" s="77"/>
    </row>
    <row r="226" spans="1:4">
      <c r="A226" s="77"/>
      <c r="B226" s="108"/>
      <c r="C226" s="77"/>
      <c r="D226" s="77"/>
    </row>
    <row r="227" spans="1:4">
      <c r="A227" s="77"/>
      <c r="B227" s="108"/>
      <c r="C227" s="77"/>
      <c r="D227" s="77"/>
    </row>
    <row r="228" spans="1:4">
      <c r="A228" s="77"/>
      <c r="B228" s="108"/>
      <c r="C228" s="77"/>
      <c r="D228" s="77"/>
    </row>
    <row r="229" spans="1:4">
      <c r="A229" s="77"/>
      <c r="B229" s="108"/>
      <c r="C229" s="77"/>
      <c r="D229" s="77"/>
    </row>
    <row r="230" spans="1:4">
      <c r="A230" s="77"/>
      <c r="B230" s="108"/>
      <c r="C230" s="77"/>
      <c r="D230" s="77"/>
    </row>
    <row r="231" spans="1:4">
      <c r="A231" s="77"/>
      <c r="B231" s="108"/>
      <c r="C231" s="77"/>
      <c r="D231" s="77"/>
    </row>
    <row r="232" spans="1:4">
      <c r="A232" s="77"/>
      <c r="B232" s="108"/>
      <c r="C232" s="77"/>
      <c r="D232" s="77"/>
    </row>
    <row r="233" spans="1:4">
      <c r="A233" s="77"/>
      <c r="B233" s="108"/>
      <c r="C233" s="77"/>
      <c r="D233" s="77"/>
    </row>
    <row r="234" spans="1:4">
      <c r="A234" s="77"/>
      <c r="B234" s="108"/>
      <c r="C234" s="77"/>
      <c r="D234" s="77"/>
    </row>
    <row r="235" spans="1:4">
      <c r="A235" s="77"/>
      <c r="B235" s="108"/>
      <c r="C235" s="77"/>
      <c r="D235" s="77"/>
    </row>
    <row r="236" spans="1:4">
      <c r="A236" s="77"/>
      <c r="B236" s="108"/>
      <c r="C236" s="77"/>
      <c r="D236" s="77"/>
    </row>
    <row r="237" spans="1:4">
      <c r="A237" s="77"/>
      <c r="B237" s="108"/>
      <c r="C237" s="77"/>
      <c r="D237" s="77"/>
    </row>
    <row r="238" spans="1:4">
      <c r="A238" s="77"/>
      <c r="B238" s="108"/>
      <c r="C238" s="77"/>
      <c r="D238" s="77"/>
    </row>
    <row r="239" spans="1:4">
      <c r="A239" s="77"/>
      <c r="B239" s="108"/>
      <c r="C239" s="77"/>
      <c r="D239" s="77"/>
    </row>
    <row r="240" spans="1:4">
      <c r="A240" s="77"/>
      <c r="B240" s="108"/>
      <c r="C240" s="77"/>
      <c r="D240" s="77"/>
    </row>
    <row r="241" spans="1:4">
      <c r="A241" s="77"/>
      <c r="B241" s="108"/>
      <c r="C241" s="77"/>
      <c r="D241" s="77"/>
    </row>
    <row r="242" spans="1:4">
      <c r="A242" s="77"/>
      <c r="B242" s="108"/>
      <c r="C242" s="77"/>
      <c r="D242" s="77"/>
    </row>
    <row r="243" spans="1:4">
      <c r="A243" s="77"/>
      <c r="B243" s="108"/>
      <c r="C243" s="77"/>
      <c r="D243" s="77"/>
    </row>
    <row r="244" spans="1:4">
      <c r="A244" s="77"/>
      <c r="B244" s="108"/>
      <c r="C244" s="77"/>
      <c r="D244" s="77"/>
    </row>
    <row r="245" spans="1:4">
      <c r="A245" s="77"/>
      <c r="B245" s="108"/>
      <c r="C245" s="77"/>
      <c r="D245" s="77"/>
    </row>
    <row r="246" spans="1:4">
      <c r="A246" s="77"/>
      <c r="B246" s="108"/>
      <c r="C246" s="77"/>
      <c r="D246" s="77"/>
    </row>
    <row r="247" spans="1:4">
      <c r="A247" s="77"/>
      <c r="B247" s="108"/>
      <c r="C247" s="77"/>
      <c r="D247" s="77"/>
    </row>
    <row r="248" spans="1:4">
      <c r="A248" s="77"/>
      <c r="B248" s="108"/>
      <c r="C248" s="77"/>
      <c r="D248" s="77"/>
    </row>
    <row r="249" spans="1:4">
      <c r="A249" s="77"/>
      <c r="B249" s="108"/>
      <c r="C249" s="77"/>
      <c r="D249" s="77"/>
    </row>
    <row r="250" spans="1:4">
      <c r="A250" s="77"/>
      <c r="B250" s="108"/>
      <c r="C250" s="77"/>
      <c r="D250" s="77"/>
    </row>
    <row r="251" spans="1:4">
      <c r="A251" s="77"/>
      <c r="B251" s="108"/>
      <c r="C251" s="77"/>
      <c r="D251" s="77"/>
    </row>
    <row r="252" spans="1:4">
      <c r="A252" s="77"/>
      <c r="B252" s="108"/>
      <c r="C252" s="77"/>
      <c r="D252" s="77"/>
    </row>
    <row r="253" spans="1:4">
      <c r="A253" s="77"/>
      <c r="B253" s="108"/>
      <c r="C253" s="77"/>
      <c r="D253" s="77"/>
    </row>
    <row r="254" spans="1:4">
      <c r="A254" s="77"/>
      <c r="B254" s="108"/>
      <c r="C254" s="77"/>
      <c r="D254" s="77"/>
    </row>
    <row r="255" spans="1:4">
      <c r="A255" s="77"/>
      <c r="B255" s="108"/>
      <c r="C255" s="77"/>
      <c r="D255" s="77"/>
    </row>
    <row r="256" spans="1:4">
      <c r="A256" s="77"/>
      <c r="B256" s="108"/>
      <c r="C256" s="77"/>
      <c r="D256" s="77"/>
    </row>
    <row r="257" spans="1:4">
      <c r="A257" s="77"/>
      <c r="B257" s="108"/>
      <c r="C257" s="77"/>
      <c r="D257" s="77"/>
    </row>
    <row r="258" spans="1:4">
      <c r="A258" s="77"/>
      <c r="B258" s="108"/>
      <c r="C258" s="77"/>
      <c r="D258" s="77"/>
    </row>
    <row r="259" spans="1:4">
      <c r="A259" s="77"/>
      <c r="B259" s="108"/>
      <c r="C259" s="77"/>
      <c r="D259" s="77"/>
    </row>
    <row r="260" spans="1:4">
      <c r="A260" s="77"/>
      <c r="B260" s="108"/>
      <c r="C260" s="77"/>
      <c r="D260" s="77"/>
    </row>
    <row r="261" spans="1:4">
      <c r="A261" s="77"/>
      <c r="B261" s="108"/>
      <c r="C261" s="77"/>
      <c r="D261" s="77"/>
    </row>
    <row r="262" spans="1:4">
      <c r="A262" s="77"/>
      <c r="B262" s="108"/>
      <c r="C262" s="77"/>
      <c r="D262" s="77"/>
    </row>
    <row r="263" spans="1:4">
      <c r="A263" s="77"/>
      <c r="B263" s="108"/>
      <c r="C263" s="77"/>
      <c r="D263" s="77"/>
    </row>
    <row r="264" spans="1:4">
      <c r="A264" s="77"/>
      <c r="B264" s="108"/>
      <c r="C264" s="77"/>
      <c r="D264" s="77"/>
    </row>
    <row r="265" spans="1:4">
      <c r="A265" s="77"/>
      <c r="B265" s="108"/>
      <c r="C265" s="77"/>
      <c r="D265" s="77"/>
    </row>
    <row r="266" spans="1:4">
      <c r="A266" s="77"/>
      <c r="B266" s="108"/>
      <c r="C266" s="77"/>
      <c r="D266" s="77"/>
    </row>
    <row r="267" spans="1:4">
      <c r="A267" s="77"/>
      <c r="B267" s="108"/>
      <c r="C267" s="77"/>
      <c r="D267" s="77"/>
    </row>
    <row r="268" spans="1:4">
      <c r="A268" s="77"/>
      <c r="B268" s="108"/>
      <c r="C268" s="77"/>
      <c r="D268" s="77"/>
    </row>
    <row r="269" spans="1:4">
      <c r="A269" s="77"/>
      <c r="B269" s="108"/>
      <c r="C269" s="77"/>
      <c r="D269" s="77"/>
    </row>
    <row r="270" spans="1:4">
      <c r="A270" s="77"/>
      <c r="B270" s="108"/>
      <c r="C270" s="77"/>
      <c r="D270" s="77"/>
    </row>
    <row r="271" spans="1:4">
      <c r="A271" s="77"/>
      <c r="B271" s="108"/>
      <c r="C271" s="77"/>
      <c r="D271" s="77"/>
    </row>
    <row r="272" spans="1:4">
      <c r="A272" s="109"/>
      <c r="C272" s="110"/>
      <c r="D272" s="110"/>
    </row>
    <row r="273" spans="1:4">
      <c r="A273" s="111"/>
      <c r="B273"/>
      <c r="C273"/>
      <c r="D273"/>
    </row>
    <row r="274" spans="1:4">
      <c r="A274" s="109"/>
      <c r="B274" s="112"/>
      <c r="C274" s="110"/>
      <c r="D274" s="110"/>
    </row>
    <row r="275" spans="1:4">
      <c r="A275" s="110"/>
      <c r="B275" s="112"/>
      <c r="C275" s="110"/>
      <c r="D275" s="110"/>
    </row>
  </sheetData>
  <mergeCells count="1">
    <mergeCell ref="A217:C2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85F1-7A7C-4CCE-B481-9AA7D170E16C}">
  <dimension ref="A1:Q28"/>
  <sheetViews>
    <sheetView workbookViewId="0">
      <selection sqref="A1:E1"/>
    </sheetView>
  </sheetViews>
  <sheetFormatPr defaultColWidth="9.1796875" defaultRowHeight="13"/>
  <cols>
    <col min="1" max="1" width="12.54296875" style="4" bestFit="1" customWidth="1"/>
    <col min="2" max="5" width="15.7265625" style="4" customWidth="1"/>
    <col min="6" max="6" width="9.1796875" style="4"/>
    <col min="7" max="11" width="12.54296875" style="4" customWidth="1"/>
    <col min="12" max="12" width="9.1796875" style="4"/>
    <col min="13" max="17" width="12.54296875" style="4" customWidth="1"/>
    <col min="18" max="16384" width="9.1796875" style="4"/>
  </cols>
  <sheetData>
    <row r="1" spans="1:17">
      <c r="A1" s="146" t="s">
        <v>56</v>
      </c>
      <c r="B1" s="146"/>
      <c r="C1" s="146"/>
      <c r="D1" s="146"/>
      <c r="E1" s="146"/>
      <c r="F1" s="12"/>
      <c r="G1" s="146" t="s">
        <v>56</v>
      </c>
      <c r="H1" s="146"/>
      <c r="I1" s="146"/>
      <c r="J1" s="146"/>
      <c r="K1" s="146"/>
      <c r="M1" s="146" t="s">
        <v>56</v>
      </c>
      <c r="N1" s="146"/>
      <c r="O1" s="146"/>
      <c r="P1" s="146"/>
      <c r="Q1" s="146"/>
    </row>
    <row r="2" spans="1:17">
      <c r="A2" s="147" t="s">
        <v>59</v>
      </c>
      <c r="B2" s="147"/>
      <c r="C2" s="147"/>
      <c r="D2" s="147"/>
      <c r="E2" s="147"/>
      <c r="G2" s="147" t="s">
        <v>59</v>
      </c>
      <c r="H2" s="147"/>
      <c r="I2" s="147"/>
      <c r="J2" s="147"/>
      <c r="K2" s="147"/>
      <c r="M2" s="147" t="s">
        <v>59</v>
      </c>
      <c r="N2" s="147"/>
      <c r="O2" s="147"/>
      <c r="P2" s="147"/>
      <c r="Q2" s="147"/>
    </row>
    <row r="3" spans="1:17">
      <c r="A3" s="147">
        <v>2021</v>
      </c>
      <c r="B3" s="147"/>
      <c r="C3" s="147"/>
      <c r="D3" s="147"/>
      <c r="E3" s="147"/>
      <c r="G3" s="147">
        <v>2020</v>
      </c>
      <c r="H3" s="147"/>
      <c r="I3" s="147"/>
      <c r="J3" s="147"/>
      <c r="K3" s="147"/>
      <c r="M3" s="147">
        <v>2019</v>
      </c>
      <c r="N3" s="147"/>
      <c r="O3" s="147"/>
      <c r="P3" s="147"/>
      <c r="Q3" s="147"/>
    </row>
    <row r="4" spans="1:17">
      <c r="C4" s="11"/>
      <c r="D4" s="11"/>
      <c r="E4" s="11"/>
      <c r="I4" s="11"/>
      <c r="J4" s="11"/>
      <c r="K4" s="11"/>
      <c r="O4" s="11"/>
      <c r="P4" s="11"/>
      <c r="Q4" s="11"/>
    </row>
    <row r="5" spans="1:17">
      <c r="C5" s="6" t="s">
        <v>54</v>
      </c>
      <c r="D5" s="6" t="s">
        <v>55</v>
      </c>
      <c r="I5" s="6" t="s">
        <v>54</v>
      </c>
      <c r="J5" s="6" t="s">
        <v>55</v>
      </c>
      <c r="O5" s="6" t="s">
        <v>54</v>
      </c>
      <c r="P5" s="6" t="s">
        <v>55</v>
      </c>
    </row>
    <row r="6" spans="1:17">
      <c r="C6" s="6" t="s">
        <v>16</v>
      </c>
      <c r="D6" s="6" t="s">
        <v>16</v>
      </c>
      <c r="E6" s="6" t="s">
        <v>0</v>
      </c>
      <c r="I6" s="6" t="s">
        <v>16</v>
      </c>
      <c r="J6" s="6" t="s">
        <v>16</v>
      </c>
      <c r="K6" s="6" t="s">
        <v>0</v>
      </c>
      <c r="O6" s="6" t="s">
        <v>16</v>
      </c>
      <c r="P6" s="6" t="s">
        <v>16</v>
      </c>
      <c r="Q6" s="6" t="s">
        <v>0</v>
      </c>
    </row>
    <row r="7" spans="1:17">
      <c r="C7" s="6" t="s">
        <v>17</v>
      </c>
      <c r="D7" s="6" t="s">
        <v>17</v>
      </c>
      <c r="E7" s="6" t="s">
        <v>1</v>
      </c>
      <c r="I7" s="6" t="s">
        <v>17</v>
      </c>
      <c r="J7" s="6" t="s">
        <v>17</v>
      </c>
      <c r="K7" s="6" t="s">
        <v>1</v>
      </c>
      <c r="O7" s="6" t="s">
        <v>17</v>
      </c>
      <c r="P7" s="6" t="s">
        <v>17</v>
      </c>
      <c r="Q7" s="6" t="s">
        <v>1</v>
      </c>
    </row>
    <row r="8" spans="1:17">
      <c r="B8" s="6" t="s">
        <v>2</v>
      </c>
      <c r="C8" s="6" t="s">
        <v>18</v>
      </c>
      <c r="D8" s="6" t="s">
        <v>367</v>
      </c>
      <c r="E8" s="4" t="s">
        <v>19</v>
      </c>
      <c r="H8" s="6" t="s">
        <v>2</v>
      </c>
      <c r="I8" s="6" t="s">
        <v>18</v>
      </c>
      <c r="J8" s="6" t="s">
        <v>367</v>
      </c>
      <c r="K8" s="4" t="s">
        <v>19</v>
      </c>
      <c r="N8" s="6" t="s">
        <v>2</v>
      </c>
      <c r="O8" s="6" t="s">
        <v>18</v>
      </c>
      <c r="P8" s="6" t="s">
        <v>18</v>
      </c>
      <c r="Q8" s="4" t="s">
        <v>19</v>
      </c>
    </row>
    <row r="9" spans="1:17">
      <c r="A9" s="1" t="s">
        <v>3</v>
      </c>
      <c r="B9" s="3">
        <v>9454399.1400000006</v>
      </c>
      <c r="C9" s="5">
        <v>0</v>
      </c>
      <c r="D9" s="5">
        <f>'King Ranch Depr Adj'!AK31</f>
        <v>-1049371.5956679999</v>
      </c>
      <c r="E9" s="7">
        <f>SUM(B9:D9)</f>
        <v>8405027.5443320014</v>
      </c>
      <c r="G9" s="1" t="s">
        <v>3</v>
      </c>
      <c r="H9" s="3">
        <v>7739730.9247969575</v>
      </c>
      <c r="I9" s="5">
        <v>0</v>
      </c>
      <c r="J9" s="5">
        <f>'King Ranch Depr Adj'!AK19</f>
        <v>-523277.64904799999</v>
      </c>
      <c r="K9" s="7">
        <f>SUM(H9:J9)</f>
        <v>7216453.2757489579</v>
      </c>
      <c r="M9" s="1" t="s">
        <v>3</v>
      </c>
      <c r="N9" s="3">
        <v>6271609</v>
      </c>
      <c r="O9" s="5">
        <v>0</v>
      </c>
      <c r="P9" s="5">
        <f>'King Ranch Depr Adj'!AK7</f>
        <v>0</v>
      </c>
      <c r="Q9" s="7">
        <f>SUM(N9:P9)</f>
        <v>6271609</v>
      </c>
    </row>
    <row r="10" spans="1:17">
      <c r="A10" s="1" t="s">
        <v>4</v>
      </c>
      <c r="B10" s="3">
        <v>9628880.7692107055</v>
      </c>
      <c r="C10" s="5">
        <v>0</v>
      </c>
      <c r="D10" s="5">
        <f>'King Ranch Depr Adj'!AK32</f>
        <v>-1093464.6980383336</v>
      </c>
      <c r="E10" s="7">
        <f t="shared" ref="E10:E21" si="0">SUM(B10:D10)</f>
        <v>8535416.0711723715</v>
      </c>
      <c r="G10" s="1" t="s">
        <v>4</v>
      </c>
      <c r="H10" s="3">
        <v>7865683.3382357154</v>
      </c>
      <c r="I10" s="5">
        <v>0</v>
      </c>
      <c r="J10" s="5">
        <f>'King Ranch Depr Adj'!AK20</f>
        <v>-566992.84119033336</v>
      </c>
      <c r="K10" s="7">
        <f t="shared" ref="K10:K21" si="1">SUM(H10:J10)</f>
        <v>7298690.4970453819</v>
      </c>
      <c r="M10" s="1" t="s">
        <v>4</v>
      </c>
      <c r="N10" s="3">
        <v>6396005.9028986245</v>
      </c>
      <c r="O10" s="5">
        <v>0</v>
      </c>
      <c r="P10" s="5">
        <f>'King Ranch Depr Adj'!AK8</f>
        <v>-43454.260810333326</v>
      </c>
      <c r="Q10" s="7">
        <f t="shared" ref="Q10:Q21" si="2">SUM(N10:P10)</f>
        <v>6352551.6420882912</v>
      </c>
    </row>
    <row r="11" spans="1:17">
      <c r="A11" s="2" t="s">
        <v>5</v>
      </c>
      <c r="B11" s="3">
        <v>9451473.7943851016</v>
      </c>
      <c r="C11" s="5">
        <v>0</v>
      </c>
      <c r="D11" s="5">
        <f>'King Ranch Depr Adj'!AK33</f>
        <v>-1137608.8782426668</v>
      </c>
      <c r="E11" s="7">
        <f t="shared" si="0"/>
        <v>8313864.9161424348</v>
      </c>
      <c r="G11" s="2" t="s">
        <v>5</v>
      </c>
      <c r="H11" s="3">
        <v>7866640.5979455439</v>
      </c>
      <c r="I11" s="5">
        <v>0</v>
      </c>
      <c r="J11" s="5">
        <f>'King Ranch Depr Adj'!AK21</f>
        <v>-610708.03333266662</v>
      </c>
      <c r="K11" s="7">
        <f t="shared" si="1"/>
        <v>7255932.5646128776</v>
      </c>
      <c r="M11" s="2" t="s">
        <v>5</v>
      </c>
      <c r="N11" s="3">
        <v>6521452.5564252203</v>
      </c>
      <c r="O11" s="5">
        <v>0</v>
      </c>
      <c r="P11" s="5">
        <f>'King Ranch Depr Adj'!AK9</f>
        <v>-86908.521620666652</v>
      </c>
      <c r="Q11" s="7">
        <f t="shared" si="2"/>
        <v>6434544.0348045537</v>
      </c>
    </row>
    <row r="12" spans="1:17">
      <c r="A12" s="2" t="s">
        <v>6</v>
      </c>
      <c r="B12" s="3">
        <v>9624624.0556101482</v>
      </c>
      <c r="C12" s="5">
        <v>0</v>
      </c>
      <c r="D12" s="5">
        <f>'King Ranch Depr Adj'!AK34</f>
        <v>-1181753.0584470001</v>
      </c>
      <c r="E12" s="7">
        <f t="shared" si="0"/>
        <v>8442870.9971631486</v>
      </c>
      <c r="G12" s="2" t="s">
        <v>6</v>
      </c>
      <c r="H12" s="3">
        <v>7662674.0112512726</v>
      </c>
      <c r="I12" s="5">
        <v>0</v>
      </c>
      <c r="J12" s="5">
        <f>'King Ranch Depr Adj'!AK22</f>
        <v>-654423.22547499987</v>
      </c>
      <c r="K12" s="7">
        <f t="shared" si="1"/>
        <v>7008250.7857762724</v>
      </c>
      <c r="M12" s="2" t="s">
        <v>6</v>
      </c>
      <c r="N12" s="3">
        <v>6644094.691278697</v>
      </c>
      <c r="O12" s="5">
        <v>0</v>
      </c>
      <c r="P12" s="5">
        <f>'King Ranch Depr Adj'!AK10</f>
        <v>-130362.78243099997</v>
      </c>
      <c r="Q12" s="7">
        <f t="shared" si="2"/>
        <v>6513731.9088476971</v>
      </c>
    </row>
    <row r="13" spans="1:17">
      <c r="A13" s="2" t="s">
        <v>7</v>
      </c>
      <c r="B13" s="3">
        <f>9806640.21717523</f>
        <v>9806640.2171752304</v>
      </c>
      <c r="C13" s="5">
        <v>-2488.5289409166662</v>
      </c>
      <c r="D13" s="5">
        <f>'King Ranch Depr Adj'!AK35</f>
        <v>-1225897.2386513336</v>
      </c>
      <c r="E13" s="7">
        <f t="shared" si="0"/>
        <v>8578254.4495829809</v>
      </c>
      <c r="G13" s="2" t="s">
        <v>7</v>
      </c>
      <c r="H13" s="3">
        <v>8047718.1226993566</v>
      </c>
      <c r="I13" s="5">
        <v>0</v>
      </c>
      <c r="J13" s="5">
        <f>'King Ranch Depr Adj'!AK23</f>
        <v>-698138.41761733324</v>
      </c>
      <c r="K13" s="7">
        <f t="shared" si="1"/>
        <v>7349579.7050820235</v>
      </c>
      <c r="M13" s="2" t="s">
        <v>7</v>
      </c>
      <c r="N13" s="3">
        <v>6770639.3651740085</v>
      </c>
      <c r="O13" s="5">
        <v>0</v>
      </c>
      <c r="P13" s="5">
        <f>'King Ranch Depr Adj'!AK11</f>
        <v>-173817.0432413333</v>
      </c>
      <c r="Q13" s="7">
        <f t="shared" si="2"/>
        <v>6596822.3219326753</v>
      </c>
    </row>
    <row r="14" spans="1:17">
      <c r="A14" s="2" t="s">
        <v>8</v>
      </c>
      <c r="B14" s="3">
        <f>9961980.94614191</f>
        <v>9961980.9461419098</v>
      </c>
      <c r="C14" s="5">
        <v>-4977.0578818333324</v>
      </c>
      <c r="D14" s="5">
        <f>'King Ranch Depr Adj'!AK36</f>
        <v>-1270041.4188556666</v>
      </c>
      <c r="E14" s="7">
        <f t="shared" si="0"/>
        <v>8686962.4694044087</v>
      </c>
      <c r="G14" s="2" t="s">
        <v>8</v>
      </c>
      <c r="H14" s="3">
        <v>8181571.0017883228</v>
      </c>
      <c r="I14" s="5">
        <v>0</v>
      </c>
      <c r="J14" s="5">
        <f>'King Ranch Depr Adj'!AK24</f>
        <v>-741853.60975966649</v>
      </c>
      <c r="K14" s="7">
        <f t="shared" si="1"/>
        <v>7439717.3920286559</v>
      </c>
      <c r="M14" s="2" t="s">
        <v>8</v>
      </c>
      <c r="N14" s="3">
        <v>6893191.3598644435</v>
      </c>
      <c r="O14" s="5">
        <v>0</v>
      </c>
      <c r="P14" s="5">
        <f>'King Ranch Depr Adj'!AK12</f>
        <v>-217271.30405166664</v>
      </c>
      <c r="Q14" s="7">
        <f t="shared" si="2"/>
        <v>6675920.055812777</v>
      </c>
    </row>
    <row r="15" spans="1:17">
      <c r="A15" s="2" t="s">
        <v>9</v>
      </c>
      <c r="B15" s="3">
        <f>7921666.54427448</f>
        <v>7921666.5442744801</v>
      </c>
      <c r="C15" s="5">
        <v>-7465.5868227499977</v>
      </c>
      <c r="D15" s="5">
        <f>'King Ranch Depr Adj'!AK37</f>
        <v>-1314185.5990599999</v>
      </c>
      <c r="E15" s="7">
        <f t="shared" si="0"/>
        <v>6600015.3583917301</v>
      </c>
      <c r="G15" s="2" t="s">
        <v>9</v>
      </c>
      <c r="H15" s="3">
        <v>8305738.0041665509</v>
      </c>
      <c r="I15" s="5">
        <v>0</v>
      </c>
      <c r="J15" s="5">
        <f>'King Ranch Depr Adj'!AK25</f>
        <v>-785568.80190199986</v>
      </c>
      <c r="K15" s="7">
        <f t="shared" si="1"/>
        <v>7520169.2022645511</v>
      </c>
      <c r="M15" s="2" t="s">
        <v>9</v>
      </c>
      <c r="N15" s="3">
        <v>7020801.5789940162</v>
      </c>
      <c r="O15" s="5">
        <v>0</v>
      </c>
      <c r="P15" s="5">
        <f>'King Ranch Depr Adj'!AK13</f>
        <v>-260986.49619399995</v>
      </c>
      <c r="Q15" s="7">
        <f t="shared" si="2"/>
        <v>6759815.0828000158</v>
      </c>
    </row>
    <row r="16" spans="1:17">
      <c r="A16" s="2" t="s">
        <v>10</v>
      </c>
      <c r="B16" s="3">
        <f>10256212.4800036</f>
        <v>10256212.480003599</v>
      </c>
      <c r="C16" s="5">
        <v>-9954.1157636666649</v>
      </c>
      <c r="D16" s="5">
        <f>'King Ranch Depr Adj'!AK38</f>
        <v>-1358329.7792643332</v>
      </c>
      <c r="E16" s="7">
        <f t="shared" si="0"/>
        <v>8887928.5849756002</v>
      </c>
      <c r="G16" s="2" t="s">
        <v>10</v>
      </c>
      <c r="H16" s="3">
        <v>8838462.5139434822</v>
      </c>
      <c r="I16" s="5">
        <v>0</v>
      </c>
      <c r="J16" s="5">
        <f>'King Ranch Depr Adj'!AK26</f>
        <v>-829283.99404433335</v>
      </c>
      <c r="K16" s="7">
        <f t="shared" si="1"/>
        <v>8009178.5198991485</v>
      </c>
      <c r="M16" s="2" t="s">
        <v>10</v>
      </c>
      <c r="N16" s="3">
        <v>7145440.6929262644</v>
      </c>
      <c r="O16" s="5">
        <v>0</v>
      </c>
      <c r="P16" s="5">
        <f>'King Ranch Depr Adj'!AK14</f>
        <v>-304701.68833633332</v>
      </c>
      <c r="Q16" s="7">
        <f t="shared" si="2"/>
        <v>6840739.0045899311</v>
      </c>
    </row>
    <row r="17" spans="1:17">
      <c r="A17" s="2" t="s">
        <v>11</v>
      </c>
      <c r="B17" s="3">
        <f>10410785.5063857</f>
        <v>10410785.506385701</v>
      </c>
      <c r="C17" s="5">
        <v>-12442.64470458333</v>
      </c>
      <c r="D17" s="5">
        <f>'King Ranch Depr Adj'!AK39</f>
        <v>-1402473.9594686665</v>
      </c>
      <c r="E17" s="7">
        <f t="shared" si="0"/>
        <v>8995868.9022124503</v>
      </c>
      <c r="G17" s="2" t="s">
        <v>11</v>
      </c>
      <c r="H17" s="3">
        <v>8968800.0209239312</v>
      </c>
      <c r="I17" s="5">
        <v>0</v>
      </c>
      <c r="J17" s="5">
        <f>'King Ranch Depr Adj'!AK27</f>
        <v>-872999.1861866666</v>
      </c>
      <c r="K17" s="7">
        <f t="shared" si="1"/>
        <v>8095800.8347372646</v>
      </c>
      <c r="M17" s="2" t="s">
        <v>11</v>
      </c>
      <c r="N17" s="3">
        <v>7243374.448282728</v>
      </c>
      <c r="O17" s="5">
        <v>0</v>
      </c>
      <c r="P17" s="5">
        <f>'King Ranch Depr Adj'!AK15</f>
        <v>-348416.88047866663</v>
      </c>
      <c r="Q17" s="7">
        <f t="shared" si="2"/>
        <v>6894957.5678040609</v>
      </c>
    </row>
    <row r="18" spans="1:17">
      <c r="A18" s="2" t="s">
        <v>12</v>
      </c>
      <c r="B18" s="3">
        <f>8399486.15673073</f>
        <v>8399486.1567307301</v>
      </c>
      <c r="C18" s="5">
        <v>-14923.91669733333</v>
      </c>
      <c r="D18" s="5">
        <f>'King Ranch Depr Adj'!AK40</f>
        <v>-1450368.7526309998</v>
      </c>
      <c r="E18" s="7">
        <f t="shared" si="0"/>
        <v>6934193.4874023963</v>
      </c>
      <c r="G18" s="2" t="s">
        <v>12</v>
      </c>
      <c r="H18" s="3">
        <v>9105252.3723615874</v>
      </c>
      <c r="I18" s="5">
        <v>0</v>
      </c>
      <c r="J18" s="5">
        <f>'King Ranch Depr Adj'!AK28</f>
        <v>-917092.28855699999</v>
      </c>
      <c r="K18" s="7">
        <f t="shared" si="1"/>
        <v>8188160.0838045869</v>
      </c>
      <c r="M18" s="2" t="s">
        <v>12</v>
      </c>
      <c r="N18" s="3">
        <v>7369412.4305878598</v>
      </c>
      <c r="O18" s="5">
        <v>0</v>
      </c>
      <c r="P18" s="5">
        <f>'King Ranch Depr Adj'!AK16</f>
        <v>-392132.07262099994</v>
      </c>
      <c r="Q18" s="7">
        <f t="shared" si="2"/>
        <v>6977280.3579668598</v>
      </c>
    </row>
    <row r="19" spans="1:17">
      <c r="A19" s="2" t="s">
        <v>13</v>
      </c>
      <c r="B19" s="3">
        <f>8162080.15475297</f>
        <v>8162080.1547529697</v>
      </c>
      <c r="C19" s="5">
        <v>-17405.188690083327</v>
      </c>
      <c r="D19" s="5">
        <f>'King Ranch Depr Adj'!AK41</f>
        <v>-1498263.5457933329</v>
      </c>
      <c r="E19" s="7">
        <f t="shared" si="0"/>
        <v>6646411.4202695535</v>
      </c>
      <c r="G19" s="2" t="s">
        <v>13</v>
      </c>
      <c r="H19" s="3">
        <v>9262650.5768603496</v>
      </c>
      <c r="I19" s="5">
        <v>0</v>
      </c>
      <c r="J19" s="5">
        <f>'King Ranch Depr Adj'!AK29</f>
        <v>-961185.39092733327</v>
      </c>
      <c r="K19" s="7">
        <f t="shared" si="1"/>
        <v>8301465.1859330162</v>
      </c>
      <c r="M19" s="2" t="s">
        <v>13</v>
      </c>
      <c r="N19" s="3">
        <v>7480618.0619120337</v>
      </c>
      <c r="O19" s="5">
        <v>0</v>
      </c>
      <c r="P19" s="5">
        <f>'King Ranch Depr Adj'!AK17</f>
        <v>-435847.26476333331</v>
      </c>
      <c r="Q19" s="7">
        <f t="shared" si="2"/>
        <v>7044770.7971487008</v>
      </c>
    </row>
    <row r="20" spans="1:17">
      <c r="A20" s="2" t="s">
        <v>14</v>
      </c>
      <c r="B20" s="3">
        <f>8335261.47518215</f>
        <v>8335261.4751821496</v>
      </c>
      <c r="C20" s="5">
        <v>-19886.460682833327</v>
      </c>
      <c r="D20" s="5">
        <f>'King Ranch Depr Adj'!AK42</f>
        <v>-1546158.3389556664</v>
      </c>
      <c r="E20" s="7">
        <f t="shared" si="0"/>
        <v>6769216.6755436491</v>
      </c>
      <c r="G20" s="2" t="s">
        <v>14</v>
      </c>
      <c r="H20" s="3">
        <v>9323522.0109921861</v>
      </c>
      <c r="I20" s="5">
        <v>0</v>
      </c>
      <c r="J20" s="5">
        <f>'King Ranch Depr Adj'!AK30</f>
        <v>-1005278.4932976667</v>
      </c>
      <c r="K20" s="7">
        <f t="shared" si="1"/>
        <v>8318243.5176945198</v>
      </c>
      <c r="M20" s="2" t="s">
        <v>14</v>
      </c>
      <c r="N20" s="3">
        <v>7607016.661776864</v>
      </c>
      <c r="O20" s="5">
        <v>0</v>
      </c>
      <c r="P20" s="5">
        <f>'King Ranch Depr Adj'!AK18</f>
        <v>-479562.45690566662</v>
      </c>
      <c r="Q20" s="7">
        <f t="shared" si="2"/>
        <v>7127454.2048711972</v>
      </c>
    </row>
    <row r="21" spans="1:17">
      <c r="A21" s="2" t="s">
        <v>15</v>
      </c>
      <c r="B21" s="3">
        <f>8493237.93298615</f>
        <v>8493237.9329861496</v>
      </c>
      <c r="C21" s="5">
        <v>-22367.732675583327</v>
      </c>
      <c r="D21" s="5">
        <f>'King Ranch Depr Adj'!AK43</f>
        <v>-1594053.1321179995</v>
      </c>
      <c r="E21" s="7">
        <f t="shared" si="0"/>
        <v>6876817.0681925658</v>
      </c>
      <c r="G21" s="2" t="s">
        <v>15</v>
      </c>
      <c r="H21" s="3">
        <v>9454399.1400000006</v>
      </c>
      <c r="I21" s="5">
        <v>0</v>
      </c>
      <c r="J21" s="5">
        <f>'King Ranch Depr Adj'!AK31</f>
        <v>-1049371.5956679999</v>
      </c>
      <c r="K21" s="7">
        <f t="shared" si="1"/>
        <v>8405027.5443320014</v>
      </c>
      <c r="M21" s="2" t="s">
        <v>15</v>
      </c>
      <c r="N21" s="3">
        <v>7739730.9247969575</v>
      </c>
      <c r="O21" s="5">
        <v>0</v>
      </c>
      <c r="P21" s="5">
        <f>'King Ranch Depr Adj'!AK19</f>
        <v>-523277.64904799999</v>
      </c>
      <c r="Q21" s="7">
        <f t="shared" si="2"/>
        <v>7216453.2757489579</v>
      </c>
    </row>
    <row r="22" spans="1:17" ht="13.5" thickBot="1">
      <c r="B22" s="8">
        <f>SUM(B9:B21)/13</f>
        <v>9223594.5517568365</v>
      </c>
      <c r="C22" s="8">
        <f>SUM(C9:C21)/13</f>
        <v>-8608.5563738141009</v>
      </c>
      <c r="D22" s="8">
        <f>SUM(D9:D21)/13</f>
        <v>-1317074.615014923</v>
      </c>
      <c r="E22" s="8">
        <f>SUM(E9:E21)/13</f>
        <v>7897911.3803680995</v>
      </c>
      <c r="H22" s="8">
        <f>SUM(H9:H21)/13</f>
        <v>8509449.4335357882</v>
      </c>
      <c r="I22" s="8">
        <f>SUM(I9:I21)/13</f>
        <v>0</v>
      </c>
      <c r="J22" s="8">
        <f>SUM(J9:J21)/13</f>
        <v>-785859.5020773845</v>
      </c>
      <c r="K22" s="8">
        <f>SUM(K9:K21)/13</f>
        <v>7723589.9314584034</v>
      </c>
      <c r="N22" s="8">
        <f>SUM(N9:N21)/13</f>
        <v>7007952.8980705934</v>
      </c>
      <c r="O22" s="8">
        <f>SUM(O9:O21)/13</f>
        <v>0</v>
      </c>
      <c r="P22" s="8">
        <f>SUM(P9:P21)/13</f>
        <v>-261287.57080784615</v>
      </c>
      <c r="Q22" s="8">
        <f>SUM(Q9:Q21)/13</f>
        <v>6746665.3272627462</v>
      </c>
    </row>
    <row r="23" spans="1:17" ht="13.5" thickTop="1"/>
    <row r="24" spans="1:17" ht="14.5">
      <c r="D24"/>
    </row>
    <row r="27" spans="1:17" ht="14.5">
      <c r="A27" s="4" t="s">
        <v>54</v>
      </c>
      <c r="B27" t="s">
        <v>52</v>
      </c>
    </row>
    <row r="28" spans="1:17" ht="14.5">
      <c r="A28" s="4" t="s">
        <v>55</v>
      </c>
      <c r="B28" t="s">
        <v>53</v>
      </c>
    </row>
  </sheetData>
  <mergeCells count="9">
    <mergeCell ref="M1:Q1"/>
    <mergeCell ref="M2:Q2"/>
    <mergeCell ref="M3:Q3"/>
    <mergeCell ref="A2:E2"/>
    <mergeCell ref="A1:E1"/>
    <mergeCell ref="A3:E3"/>
    <mergeCell ref="G1:K1"/>
    <mergeCell ref="G2:K2"/>
    <mergeCell ref="G3:K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D556-01FE-40C0-9D0B-D2AFA4F2CFEF}">
  <dimension ref="A1:F22"/>
  <sheetViews>
    <sheetView workbookViewId="0">
      <selection activeCell="B7" sqref="B7"/>
    </sheetView>
  </sheetViews>
  <sheetFormatPr defaultColWidth="9.1796875" defaultRowHeight="13"/>
  <cols>
    <col min="1" max="1" width="9.1796875" style="4"/>
    <col min="2" max="2" width="52.7265625" style="4" bestFit="1" customWidth="1"/>
    <col min="3" max="5" width="15.453125" style="4" customWidth="1"/>
    <col min="6" max="16384" width="9.1796875" style="4"/>
  </cols>
  <sheetData>
    <row r="1" spans="1:6">
      <c r="A1" s="146" t="s">
        <v>56</v>
      </c>
      <c r="B1" s="146"/>
      <c r="C1" s="146"/>
      <c r="D1" s="146"/>
    </row>
    <row r="2" spans="1:6">
      <c r="A2" s="147" t="s">
        <v>57</v>
      </c>
      <c r="B2" s="147"/>
      <c r="C2" s="147"/>
      <c r="D2" s="147"/>
    </row>
    <row r="5" spans="1:6">
      <c r="A5" s="10" t="s">
        <v>22</v>
      </c>
      <c r="B5" s="10" t="s">
        <v>21</v>
      </c>
      <c r="C5" s="10" t="s">
        <v>23</v>
      </c>
      <c r="D5" s="10" t="s">
        <v>58</v>
      </c>
    </row>
    <row r="6" spans="1:6">
      <c r="A6" s="6">
        <v>1</v>
      </c>
      <c r="C6" s="6">
        <v>2021</v>
      </c>
      <c r="D6" s="6">
        <v>2020</v>
      </c>
      <c r="E6" s="6">
        <v>2019</v>
      </c>
    </row>
    <row r="7" spans="1:6">
      <c r="A7" s="6">
        <f>1+A6</f>
        <v>2</v>
      </c>
      <c r="B7" s="4" t="s">
        <v>20</v>
      </c>
      <c r="C7" s="5">
        <v>1935762</v>
      </c>
      <c r="D7" s="5">
        <v>1824872</v>
      </c>
      <c r="E7" s="5">
        <v>1520966</v>
      </c>
    </row>
    <row r="8" spans="1:6">
      <c r="A8" s="6">
        <f>1+A7</f>
        <v>3</v>
      </c>
      <c r="B8" s="4" t="s">
        <v>24</v>
      </c>
      <c r="C8" s="5">
        <f>'Corriedale Depr adjustment'!Y31</f>
        <v>-22367.732675583327</v>
      </c>
      <c r="D8" s="5">
        <v>0</v>
      </c>
      <c r="E8" s="5">
        <v>0</v>
      </c>
      <c r="F8" s="4" t="s">
        <v>52</v>
      </c>
    </row>
    <row r="9" spans="1:6">
      <c r="A9" s="6">
        <f>1+A8</f>
        <v>4</v>
      </c>
      <c r="B9" s="4" t="s">
        <v>25</v>
      </c>
      <c r="C9" s="55">
        <f>'King Ranch Depr Adj'!AB46</f>
        <v>-544681.53644999978</v>
      </c>
      <c r="D9" s="55">
        <f>SUM('King Ranch Depr Adj'!AA8:AE19)</f>
        <v>-523277.64904799982</v>
      </c>
      <c r="E9" s="55">
        <f>SUM('King Ranch Depr Adj'!AA26:AE37)</f>
        <v>-528616.79715799971</v>
      </c>
      <c r="F9" s="4" t="s">
        <v>53</v>
      </c>
    </row>
    <row r="10" spans="1:6" ht="13.5" thickBot="1">
      <c r="A10" s="6">
        <f t="shared" ref="A10" si="0">1+A9</f>
        <v>5</v>
      </c>
      <c r="B10" s="4" t="s">
        <v>81</v>
      </c>
      <c r="C10" s="9">
        <f>SUM(C7:C9)</f>
        <v>1368712.7308744169</v>
      </c>
      <c r="D10" s="9">
        <f>SUM(D7:D9)</f>
        <v>1301594.3509520001</v>
      </c>
      <c r="E10" s="9">
        <f>SUM(E7:E9)</f>
        <v>992349.20284200029</v>
      </c>
    </row>
    <row r="11" spans="1:6" ht="13.5" thickTop="1">
      <c r="A11" s="6"/>
    </row>
    <row r="12" spans="1:6">
      <c r="A12" s="6"/>
      <c r="B12" s="6"/>
    </row>
    <row r="13" spans="1:6">
      <c r="A13" s="6"/>
    </row>
    <row r="14" spans="1:6">
      <c r="A14" s="6"/>
    </row>
    <row r="15" spans="1:6">
      <c r="A15" s="6"/>
    </row>
    <row r="16" spans="1:6">
      <c r="A16" s="6"/>
    </row>
    <row r="17" spans="1:2">
      <c r="A17" s="6"/>
    </row>
    <row r="18" spans="1:2">
      <c r="A18" s="6"/>
      <c r="B18" s="6"/>
    </row>
    <row r="19" spans="1:2">
      <c r="A19" s="6"/>
    </row>
    <row r="20" spans="1:2">
      <c r="A20" s="6"/>
    </row>
    <row r="21" spans="1:2">
      <c r="A21" s="6"/>
    </row>
    <row r="22" spans="1:2">
      <c r="A22" s="6"/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18BF-5174-4650-A6C5-CE85110B4F8D}">
  <dimension ref="A1:E24"/>
  <sheetViews>
    <sheetView workbookViewId="0">
      <selection sqref="A1:D2"/>
    </sheetView>
  </sheetViews>
  <sheetFormatPr defaultRowHeight="14.5"/>
  <cols>
    <col min="2" max="2" width="52.7265625" bestFit="1" customWidth="1"/>
    <col min="3" max="5" width="15" customWidth="1"/>
  </cols>
  <sheetData>
    <row r="1" spans="1:5" s="4" customFormat="1" ht="13">
      <c r="A1" s="146" t="s">
        <v>56</v>
      </c>
      <c r="B1" s="146"/>
      <c r="C1" s="146"/>
      <c r="D1" s="146"/>
    </row>
    <row r="2" spans="1:5" s="4" customFormat="1" ht="13">
      <c r="A2" s="147" t="s">
        <v>92</v>
      </c>
      <c r="B2" s="147"/>
      <c r="C2" s="147"/>
      <c r="D2" s="147"/>
    </row>
    <row r="6" spans="1:5">
      <c r="A6" s="10" t="s">
        <v>22</v>
      </c>
      <c r="B6" s="38" t="s">
        <v>21</v>
      </c>
      <c r="C6" s="38" t="s">
        <v>94</v>
      </c>
      <c r="D6" s="38" t="s">
        <v>95</v>
      </c>
      <c r="E6" s="38" t="s">
        <v>96</v>
      </c>
    </row>
    <row r="7" spans="1:5">
      <c r="A7" s="6">
        <v>1</v>
      </c>
      <c r="B7" s="38" t="s">
        <v>99</v>
      </c>
      <c r="C7" s="4"/>
    </row>
    <row r="8" spans="1:5">
      <c r="A8" s="6">
        <f>1+A7</f>
        <v>2</v>
      </c>
      <c r="B8" s="74" t="s">
        <v>93</v>
      </c>
      <c r="C8" s="5">
        <v>-62599416</v>
      </c>
      <c r="D8" s="5">
        <v>-68186936</v>
      </c>
      <c r="E8" s="5">
        <f t="shared" ref="E8:E10" si="0">(C8+D8)/2</f>
        <v>-65393176</v>
      </c>
    </row>
    <row r="9" spans="1:5">
      <c r="A9" s="6">
        <f>1+A8</f>
        <v>3</v>
      </c>
      <c r="B9" s="4" t="s">
        <v>24</v>
      </c>
      <c r="C9" s="5">
        <f>+'Corriedale Depr adjustment'!AF14</f>
        <v>0</v>
      </c>
      <c r="D9" s="5">
        <f>+'Corriedale Depr adjustment'!AF26</f>
        <v>4697.2238618724987</v>
      </c>
      <c r="E9" s="5">
        <f t="shared" si="0"/>
        <v>2348.6119309362493</v>
      </c>
    </row>
    <row r="10" spans="1:5">
      <c r="A10" s="6">
        <f>1+A9</f>
        <v>4</v>
      </c>
      <c r="B10" s="4" t="s">
        <v>25</v>
      </c>
      <c r="C10" s="5">
        <f>+'King Ranch Depr Adj'!AM31</f>
        <v>220368.03509027997</v>
      </c>
      <c r="D10" s="5">
        <f>+'King Ranch Depr Adj'!AM43</f>
        <v>334751.15774477989</v>
      </c>
      <c r="E10" s="5">
        <f t="shared" si="0"/>
        <v>277559.59641752992</v>
      </c>
    </row>
    <row r="11" spans="1:5" ht="15" thickBot="1">
      <c r="A11" s="6">
        <f t="shared" ref="A11:A23" si="1">1+A10</f>
        <v>5</v>
      </c>
      <c r="B11" s="4" t="s">
        <v>81</v>
      </c>
      <c r="C11" s="9">
        <f>SUM(C8:C10)</f>
        <v>-62379047.964909717</v>
      </c>
      <c r="D11" s="9">
        <f>SUM(D8:D10)</f>
        <v>-67847487.618393347</v>
      </c>
      <c r="E11" s="9">
        <f>SUM(E8:E10)</f>
        <v>-65113267.791651532</v>
      </c>
    </row>
    <row r="12" spans="1:5" ht="15" thickTop="1">
      <c r="A12" s="6">
        <f t="shared" si="1"/>
        <v>6</v>
      </c>
      <c r="B12" s="4"/>
      <c r="C12" s="4"/>
      <c r="D12" s="4"/>
      <c r="E12" s="4"/>
    </row>
    <row r="13" spans="1:5">
      <c r="A13" s="6">
        <f t="shared" si="1"/>
        <v>7</v>
      </c>
      <c r="B13" s="38" t="s">
        <v>97</v>
      </c>
      <c r="C13" s="4"/>
      <c r="D13" s="4"/>
      <c r="E13" s="4"/>
    </row>
    <row r="14" spans="1:5">
      <c r="A14" s="6">
        <f t="shared" si="1"/>
        <v>8</v>
      </c>
      <c r="B14" s="74" t="s">
        <v>93</v>
      </c>
      <c r="C14" s="5">
        <v>-59592853</v>
      </c>
      <c r="D14" s="5">
        <v>-62599416</v>
      </c>
      <c r="E14" s="5">
        <f>(C14+D14)/2</f>
        <v>-61096134.5</v>
      </c>
    </row>
    <row r="15" spans="1:5">
      <c r="A15" s="6">
        <f t="shared" si="1"/>
        <v>9</v>
      </c>
      <c r="B15" s="4" t="s">
        <v>24</v>
      </c>
      <c r="C15" s="5">
        <v>0</v>
      </c>
      <c r="D15" s="5">
        <v>0</v>
      </c>
      <c r="E15" s="5">
        <f>(C15+D15)/2</f>
        <v>0</v>
      </c>
    </row>
    <row r="16" spans="1:5">
      <c r="A16" s="6">
        <f t="shared" si="1"/>
        <v>10</v>
      </c>
      <c r="B16" s="4" t="s">
        <v>25</v>
      </c>
      <c r="C16" s="5">
        <f>+'King Ranch Depr Adj'!AM19</f>
        <v>109888.30630007999</v>
      </c>
      <c r="D16" s="5">
        <f>+C10</f>
        <v>220368.03509027997</v>
      </c>
      <c r="E16" s="5">
        <f>(C16+D16)/2</f>
        <v>165128.17069517999</v>
      </c>
    </row>
    <row r="17" spans="1:5" ht="15" thickBot="1">
      <c r="A17" s="6">
        <f t="shared" si="1"/>
        <v>11</v>
      </c>
      <c r="B17" s="4" t="s">
        <v>80</v>
      </c>
      <c r="C17" s="9">
        <f>SUM(C14:C16)</f>
        <v>-59482964.693699919</v>
      </c>
      <c r="D17" s="9">
        <f>SUM(D14:D16)</f>
        <v>-62379047.964909717</v>
      </c>
      <c r="E17" s="9">
        <f>SUM(E14:E16)</f>
        <v>-60931006.329304822</v>
      </c>
    </row>
    <row r="18" spans="1:5" ht="15" thickTop="1">
      <c r="A18" s="6">
        <f t="shared" si="1"/>
        <v>12</v>
      </c>
      <c r="B18" s="4"/>
      <c r="C18" s="4"/>
      <c r="D18" s="4"/>
      <c r="E18" s="4"/>
    </row>
    <row r="19" spans="1:5">
      <c r="A19" s="6">
        <f t="shared" si="1"/>
        <v>13</v>
      </c>
      <c r="B19" s="38" t="s">
        <v>98</v>
      </c>
      <c r="C19" s="4"/>
      <c r="D19" s="4"/>
      <c r="E19" s="4"/>
    </row>
    <row r="20" spans="1:5">
      <c r="A20" s="6">
        <f t="shared" si="1"/>
        <v>14</v>
      </c>
      <c r="B20" s="74" t="s">
        <v>93</v>
      </c>
      <c r="C20" s="5">
        <v>-56750976</v>
      </c>
      <c r="D20" s="5">
        <v>-59592853</v>
      </c>
      <c r="E20" s="5">
        <f>(C20+D20)/2</f>
        <v>-58171914.5</v>
      </c>
    </row>
    <row r="21" spans="1:5">
      <c r="A21" s="6">
        <f t="shared" si="1"/>
        <v>15</v>
      </c>
      <c r="B21" s="4" t="s">
        <v>24</v>
      </c>
      <c r="C21" s="5">
        <v>0</v>
      </c>
      <c r="D21" s="5">
        <v>0</v>
      </c>
      <c r="E21" s="5">
        <f t="shared" ref="E21:E22" si="2">(C21+D21)/2</f>
        <v>0</v>
      </c>
    </row>
    <row r="22" spans="1:5">
      <c r="A22" s="6">
        <f t="shared" si="1"/>
        <v>16</v>
      </c>
      <c r="B22" s="4" t="s">
        <v>25</v>
      </c>
      <c r="C22" s="5">
        <f>+'King Ranch Depr Adj'!AM7</f>
        <v>0</v>
      </c>
      <c r="D22" s="5">
        <f>+C16</f>
        <v>109888.30630007999</v>
      </c>
      <c r="E22" s="5">
        <f t="shared" si="2"/>
        <v>54944.153150039994</v>
      </c>
    </row>
    <row r="23" spans="1:5" ht="15" thickBot="1">
      <c r="A23" s="6">
        <f t="shared" si="1"/>
        <v>17</v>
      </c>
      <c r="B23" s="4" t="s">
        <v>366</v>
      </c>
      <c r="C23" s="9">
        <f>SUM(C20:C22)</f>
        <v>-56750976</v>
      </c>
      <c r="D23" s="9">
        <f>SUM(D20:D22)</f>
        <v>-59482964.693699919</v>
      </c>
      <c r="E23" s="9">
        <f>SUM(E20:E22)</f>
        <v>-58116970.346849963</v>
      </c>
    </row>
    <row r="24" spans="1:5" ht="15" thickTop="1"/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B2B5-4E41-4553-83C0-FE54FA754507}">
  <dimension ref="A1:D12"/>
  <sheetViews>
    <sheetView workbookViewId="0">
      <selection sqref="A1:D2"/>
    </sheetView>
  </sheetViews>
  <sheetFormatPr defaultRowHeight="14.5"/>
  <cols>
    <col min="1" max="1" width="54.26953125" bestFit="1" customWidth="1"/>
    <col min="2" max="3" width="20.453125" customWidth="1"/>
    <col min="4" max="4" width="17" customWidth="1"/>
  </cols>
  <sheetData>
    <row r="1" spans="1:4">
      <c r="A1" s="146" t="s">
        <v>56</v>
      </c>
      <c r="B1" s="146"/>
      <c r="C1" s="146"/>
      <c r="D1" s="146"/>
    </row>
    <row r="2" spans="1:4">
      <c r="A2" s="147" t="s">
        <v>382</v>
      </c>
      <c r="B2" s="147"/>
      <c r="C2" s="147"/>
      <c r="D2" s="147"/>
    </row>
    <row r="5" spans="1:4">
      <c r="A5" s="70" t="s">
        <v>21</v>
      </c>
      <c r="B5" s="71">
        <v>2019</v>
      </c>
      <c r="C5" s="71">
        <v>2020</v>
      </c>
      <c r="D5" s="71" t="s">
        <v>101</v>
      </c>
    </row>
    <row r="6" spans="1:4">
      <c r="A6" t="s">
        <v>65</v>
      </c>
      <c r="B6" s="68">
        <v>6841841.9063527193</v>
      </c>
      <c r="C6" s="68">
        <v>8039364.2162569417</v>
      </c>
    </row>
    <row r="8" spans="1:4">
      <c r="A8" t="s">
        <v>370</v>
      </c>
      <c r="B8" s="56">
        <v>6338304.597289972</v>
      </c>
      <c r="C8" s="56">
        <v>7292570.1286442662</v>
      </c>
    </row>
    <row r="10" spans="1:4">
      <c r="A10" t="s">
        <v>100</v>
      </c>
      <c r="B10" s="69">
        <f>B8-B6</f>
        <v>-503537.30906274728</v>
      </c>
      <c r="C10" s="69">
        <f>C8-C6</f>
        <v>-746794.0876126755</v>
      </c>
      <c r="D10" s="72">
        <f>SUM(B10:C10)</f>
        <v>-1250331.3966754228</v>
      </c>
    </row>
    <row r="12" spans="1:4">
      <c r="C12" s="72"/>
    </row>
  </sheetData>
  <mergeCells count="2">
    <mergeCell ref="A1:D1"/>
    <mergeCell ref="A2:D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FCE1-F86E-46C3-9869-F48B7D5716FF}">
  <dimension ref="A1:H15"/>
  <sheetViews>
    <sheetView workbookViewId="0">
      <selection activeCell="C6" sqref="C6"/>
    </sheetView>
  </sheetViews>
  <sheetFormatPr defaultColWidth="9.1796875" defaultRowHeight="14"/>
  <cols>
    <col min="1" max="1" width="18.453125" style="133" customWidth="1"/>
    <col min="2" max="5" width="25.7265625" style="133" customWidth="1"/>
    <col min="6" max="6" width="1.54296875" style="133" customWidth="1"/>
    <col min="7" max="7" width="14" style="133" bestFit="1" customWidth="1"/>
    <col min="8" max="16384" width="9.1796875" style="133"/>
  </cols>
  <sheetData>
    <row r="1" spans="1:8">
      <c r="A1" s="10" t="s">
        <v>56</v>
      </c>
      <c r="B1" s="4"/>
      <c r="C1" s="4"/>
      <c r="D1" s="4"/>
    </row>
    <row r="2" spans="1:8">
      <c r="A2" s="10" t="s">
        <v>369</v>
      </c>
      <c r="B2" s="4"/>
      <c r="C2" s="4"/>
      <c r="D2" s="4"/>
    </row>
    <row r="4" spans="1:8" ht="16">
      <c r="A4" s="133" t="s">
        <v>378</v>
      </c>
    </row>
    <row r="5" spans="1:8">
      <c r="A5" s="137"/>
      <c r="B5" s="148" t="s">
        <v>377</v>
      </c>
      <c r="C5" s="148"/>
      <c r="D5" s="148"/>
      <c r="E5" s="149"/>
      <c r="G5" s="135" t="s">
        <v>380</v>
      </c>
    </row>
    <row r="6" spans="1:8">
      <c r="A6" s="138"/>
      <c r="B6" s="139"/>
      <c r="C6" s="139" t="s">
        <v>373</v>
      </c>
      <c r="D6" s="139"/>
      <c r="E6" s="140"/>
    </row>
    <row r="7" spans="1:8" ht="28">
      <c r="A7" s="141" t="s">
        <v>376</v>
      </c>
      <c r="B7" s="142"/>
      <c r="C7" s="143">
        <f>AVERAGE('GSU Data'!D9:D22)</f>
        <v>3303300.1046153847</v>
      </c>
      <c r="D7" s="142"/>
      <c r="E7" s="144"/>
      <c r="G7" s="134">
        <f>SUM(B7:E7)</f>
        <v>3303300.1046153847</v>
      </c>
    </row>
    <row r="9" spans="1:8">
      <c r="A9" s="137"/>
      <c r="B9" s="148" t="s">
        <v>371</v>
      </c>
      <c r="C9" s="148"/>
      <c r="D9" s="148"/>
      <c r="E9" s="149"/>
    </row>
    <row r="10" spans="1:8" ht="28">
      <c r="A10" s="138"/>
      <c r="B10" s="139" t="s">
        <v>372</v>
      </c>
      <c r="C10" s="139" t="s">
        <v>373</v>
      </c>
      <c r="D10" s="139" t="s">
        <v>374</v>
      </c>
      <c r="E10" s="140" t="s">
        <v>375</v>
      </c>
    </row>
    <row r="11" spans="1:8" ht="28">
      <c r="A11" s="141" t="s">
        <v>376</v>
      </c>
      <c r="B11" s="142">
        <f>'Corriedale Depr adjustment'!B30</f>
        <v>737615.74153846118</v>
      </c>
      <c r="C11" s="143" t="str">
        <f>'Corriedale Depr adjustment'!C30</f>
        <v>GSU already Removed</v>
      </c>
      <c r="D11" s="142">
        <f>'Corriedale Depr adjustment'!D30</f>
        <v>61388.279230769229</v>
      </c>
      <c r="E11" s="144">
        <f>'Corriedale Depr adjustment'!E30</f>
        <v>61388.255384615375</v>
      </c>
      <c r="G11" s="134">
        <f>SUM(B11:E11)</f>
        <v>860392.27615384583</v>
      </c>
    </row>
    <row r="13" spans="1:8" ht="14.5" thickBot="1">
      <c r="G13" s="136">
        <f>G7+G11</f>
        <v>4163692.3807692304</v>
      </c>
      <c r="H13" s="133" t="s">
        <v>381</v>
      </c>
    </row>
    <row r="14" spans="1:8" ht="14.5" thickTop="1"/>
    <row r="15" spans="1:8" ht="16">
      <c r="A15" s="133" t="s">
        <v>379</v>
      </c>
    </row>
  </sheetData>
  <mergeCells count="2">
    <mergeCell ref="B9:E9"/>
    <mergeCell ref="B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C64A-79A3-473A-85BC-BF315C79FD99}">
  <sheetPr>
    <tabColor theme="7" tint="0.39997558519241921"/>
  </sheetPr>
  <dimension ref="A1:AP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0" sqref="B30"/>
    </sheetView>
  </sheetViews>
  <sheetFormatPr defaultColWidth="11.81640625" defaultRowHeight="13"/>
  <cols>
    <col min="1" max="1" width="11.81640625" style="18"/>
    <col min="2" max="3" width="21" style="18" customWidth="1"/>
    <col min="4" max="5" width="16" style="18" customWidth="1"/>
    <col min="6" max="6" width="20.1796875" style="18" customWidth="1"/>
    <col min="7" max="7" width="23" style="18" customWidth="1"/>
    <col min="8" max="9" width="15.81640625" style="18" customWidth="1"/>
    <col min="10" max="10" width="21" style="18" customWidth="1"/>
    <col min="11" max="11" width="21.81640625" style="18" customWidth="1"/>
    <col min="12" max="13" width="15" style="18" customWidth="1"/>
    <col min="14" max="14" width="20.7265625" style="18" customWidth="1"/>
    <col min="15" max="15" width="22.26953125" style="18" bestFit="1" customWidth="1"/>
    <col min="16" max="17" width="15.81640625" style="18" customWidth="1"/>
    <col min="18" max="18" width="19.453125" style="18" customWidth="1"/>
    <col min="19" max="19" width="22.7265625" style="18" customWidth="1"/>
    <col min="20" max="21" width="16.81640625" style="18" customWidth="1"/>
    <col min="22" max="22" width="21" style="18" customWidth="1"/>
    <col min="23" max="23" width="22.54296875" style="18" customWidth="1"/>
    <col min="24" max="25" width="19.453125" style="18" customWidth="1"/>
    <col min="26" max="26" width="19.1796875" style="18" customWidth="1"/>
    <col min="27" max="27" width="24.7265625" style="18" customWidth="1"/>
    <col min="28" max="30" width="18.81640625" style="18" customWidth="1"/>
    <col min="31" max="31" width="11.81640625" style="18"/>
    <col min="32" max="32" width="21" style="18" customWidth="1"/>
    <col min="33" max="33" width="21.453125" style="18" hidden="1" customWidth="1"/>
    <col min="34" max="35" width="0" style="18" hidden="1" customWidth="1"/>
    <col min="36" max="36" width="22.7265625" style="18" hidden="1" customWidth="1"/>
    <col min="37" max="37" width="23" style="18" hidden="1" customWidth="1"/>
    <col min="38" max="38" width="16.81640625" style="18" hidden="1" customWidth="1"/>
    <col min="39" max="39" width="0" style="18" hidden="1" customWidth="1"/>
    <col min="40" max="40" width="17.1796875" style="18" hidden="1" customWidth="1"/>
    <col min="41" max="41" width="14.453125" style="18" hidden="1" customWidth="1"/>
    <col min="42" max="42" width="23.54296875" style="18" hidden="1" customWidth="1"/>
    <col min="43" max="16384" width="11.81640625" style="18"/>
  </cols>
  <sheetData>
    <row r="1" spans="1:42">
      <c r="A1" s="12" t="s">
        <v>56</v>
      </c>
      <c r="B1" s="12"/>
      <c r="C1" s="12"/>
      <c r="D1" s="12"/>
    </row>
    <row r="2" spans="1:42">
      <c r="A2" s="12" t="s">
        <v>60</v>
      </c>
    </row>
    <row r="4" spans="1:42">
      <c r="A4" s="19"/>
      <c r="B4" s="150" t="s">
        <v>26</v>
      </c>
      <c r="C4" s="151"/>
      <c r="D4" s="151"/>
      <c r="E4" s="152"/>
      <c r="F4" s="150" t="s">
        <v>27</v>
      </c>
      <c r="G4" s="151"/>
      <c r="H4" s="151"/>
      <c r="I4" s="152"/>
      <c r="J4" s="150" t="s">
        <v>28</v>
      </c>
      <c r="K4" s="151"/>
      <c r="L4" s="151"/>
      <c r="M4" s="152"/>
      <c r="N4" s="150" t="s">
        <v>29</v>
      </c>
      <c r="O4" s="151"/>
      <c r="P4" s="151"/>
      <c r="Q4" s="152"/>
      <c r="R4" s="150" t="s">
        <v>30</v>
      </c>
      <c r="S4" s="151"/>
      <c r="T4" s="151"/>
      <c r="U4" s="152"/>
      <c r="V4" s="150" t="s">
        <v>31</v>
      </c>
      <c r="W4" s="151"/>
      <c r="X4" s="151"/>
      <c r="Y4" s="152"/>
      <c r="Z4" s="150" t="s">
        <v>32</v>
      </c>
      <c r="AA4" s="151"/>
      <c r="AB4" s="151"/>
      <c r="AC4" s="152"/>
      <c r="AD4" s="20"/>
      <c r="AE4" s="19"/>
      <c r="AF4" s="73"/>
      <c r="AG4" s="21"/>
      <c r="AH4" s="151"/>
      <c r="AI4" s="152"/>
      <c r="AJ4" s="22"/>
      <c r="AK4" s="21"/>
      <c r="AL4" s="19"/>
      <c r="AM4" s="23"/>
      <c r="AN4" s="24"/>
      <c r="AO4" s="19"/>
      <c r="AP4" s="23"/>
    </row>
    <row r="5" spans="1:42" ht="52">
      <c r="A5" s="25" t="s">
        <v>33</v>
      </c>
      <c r="B5" s="13" t="s">
        <v>34</v>
      </c>
      <c r="C5" s="13" t="s">
        <v>35</v>
      </c>
      <c r="D5" s="13" t="s">
        <v>36</v>
      </c>
      <c r="E5" s="13" t="s">
        <v>37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34</v>
      </c>
      <c r="K5" s="13" t="s">
        <v>35</v>
      </c>
      <c r="L5" s="13" t="s">
        <v>36</v>
      </c>
      <c r="M5" s="13" t="s">
        <v>37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34</v>
      </c>
      <c r="S5" s="13" t="s">
        <v>35</v>
      </c>
      <c r="T5" s="13" t="s">
        <v>36</v>
      </c>
      <c r="U5" s="13" t="s">
        <v>37</v>
      </c>
      <c r="V5" s="13" t="s">
        <v>34</v>
      </c>
      <c r="W5" s="13" t="s">
        <v>35</v>
      </c>
      <c r="X5" s="13" t="s">
        <v>36</v>
      </c>
      <c r="Y5" s="13" t="s">
        <v>37</v>
      </c>
      <c r="Z5" s="13" t="s">
        <v>34</v>
      </c>
      <c r="AA5" s="13" t="s">
        <v>35</v>
      </c>
      <c r="AB5" s="13" t="s">
        <v>36</v>
      </c>
      <c r="AC5" s="13" t="s">
        <v>37</v>
      </c>
      <c r="AD5" s="13" t="s">
        <v>38</v>
      </c>
      <c r="AE5" s="14" t="s">
        <v>39</v>
      </c>
      <c r="AF5" s="17" t="s">
        <v>40</v>
      </c>
      <c r="AG5" s="14" t="s">
        <v>41</v>
      </c>
      <c r="AH5" s="15" t="s">
        <v>42</v>
      </c>
      <c r="AI5" s="15" t="s">
        <v>43</v>
      </c>
      <c r="AJ5" s="16" t="s">
        <v>44</v>
      </c>
      <c r="AK5" s="14" t="s">
        <v>45</v>
      </c>
      <c r="AL5" s="14" t="s">
        <v>46</v>
      </c>
      <c r="AM5" s="17" t="s">
        <v>47</v>
      </c>
      <c r="AN5" s="15" t="s">
        <v>48</v>
      </c>
      <c r="AO5" s="26" t="s">
        <v>49</v>
      </c>
      <c r="AP5" s="25" t="s">
        <v>50</v>
      </c>
    </row>
    <row r="6" spans="1:42">
      <c r="A6" s="27">
        <v>43922</v>
      </c>
      <c r="B6" s="28"/>
      <c r="C6" s="28"/>
      <c r="D6" s="29"/>
      <c r="E6" s="29"/>
      <c r="F6" s="30">
        <v>2.1100000000000001E-2</v>
      </c>
      <c r="G6" s="30">
        <v>2.1100000000000001E-2</v>
      </c>
      <c r="H6" s="30">
        <v>2.7699999999999999E-2</v>
      </c>
      <c r="I6" s="30">
        <v>1.95E-2</v>
      </c>
      <c r="J6" s="29">
        <f t="shared" ref="J6:M28" si="0">F6*B6/12</f>
        <v>0</v>
      </c>
      <c r="K6" s="29">
        <f t="shared" si="0"/>
        <v>0</v>
      </c>
      <c r="L6" s="29">
        <f t="shared" si="0"/>
        <v>0</v>
      </c>
      <c r="M6" s="29">
        <f t="shared" si="0"/>
        <v>0</v>
      </c>
      <c r="N6" s="30">
        <v>0.04</v>
      </c>
      <c r="O6" s="30">
        <v>0.04</v>
      </c>
      <c r="P6" s="30">
        <v>0.04</v>
      </c>
      <c r="Q6" s="30">
        <v>0.04</v>
      </c>
      <c r="R6" s="29">
        <f t="shared" ref="R6:U28" si="1">N6*B6/12</f>
        <v>0</v>
      </c>
      <c r="S6" s="29">
        <f t="shared" si="1"/>
        <v>0</v>
      </c>
      <c r="T6" s="29">
        <f t="shared" si="1"/>
        <v>0</v>
      </c>
      <c r="U6" s="29">
        <f t="shared" si="1"/>
        <v>0</v>
      </c>
      <c r="V6" s="29">
        <f t="shared" ref="V6:Y28" si="2">J6-R6</f>
        <v>0</v>
      </c>
      <c r="W6" s="29">
        <f t="shared" si="2"/>
        <v>0</v>
      </c>
      <c r="X6" s="29">
        <f t="shared" si="2"/>
        <v>0</v>
      </c>
      <c r="Y6" s="29">
        <f t="shared" si="2"/>
        <v>0</v>
      </c>
      <c r="Z6" s="29">
        <v>0</v>
      </c>
      <c r="AA6" s="29">
        <v>0</v>
      </c>
      <c r="AB6" s="29">
        <v>0</v>
      </c>
      <c r="AC6" s="29">
        <v>0</v>
      </c>
      <c r="AD6" s="29">
        <f t="shared" ref="AD6:AD26" si="3">+AC6+AB6+AA6+Z6</f>
        <v>0</v>
      </c>
      <c r="AE6" s="31">
        <v>0.21</v>
      </c>
      <c r="AF6" s="32">
        <f>SUM(Z6:AC6)*-AE6</f>
        <v>0</v>
      </c>
      <c r="AG6" s="33">
        <v>0</v>
      </c>
      <c r="AH6" s="34">
        <v>9.1235998906161339E-2</v>
      </c>
      <c r="AI6" s="34">
        <v>1</v>
      </c>
      <c r="AJ6" s="29">
        <v>0</v>
      </c>
      <c r="AK6" s="30">
        <v>8.5000000000000006E-2</v>
      </c>
      <c r="AL6" s="30">
        <v>2.9083574847036595E-2</v>
      </c>
      <c r="AM6" s="30">
        <f t="shared" ref="AM6:AM28" si="4">(AE6/(1-AE6))*(1-AL6/AK6)</f>
        <v>0.17486893942103221</v>
      </c>
      <c r="AN6" s="35">
        <f t="shared" ref="AN6:AN28" si="5">AJ6*AK6</f>
        <v>0</v>
      </c>
      <c r="AO6" s="35">
        <f t="shared" ref="AO6:AO28" si="6">AN6*AM6</f>
        <v>0</v>
      </c>
      <c r="AP6" s="36"/>
    </row>
    <row r="7" spans="1:42">
      <c r="A7" s="27">
        <v>43952</v>
      </c>
      <c r="B7" s="29"/>
      <c r="C7" s="29"/>
      <c r="D7" s="29"/>
      <c r="E7" s="29"/>
      <c r="F7" s="30">
        <v>2.1100000000000001E-2</v>
      </c>
      <c r="G7" s="30">
        <v>2.1100000000000001E-2</v>
      </c>
      <c r="H7" s="30">
        <v>2.7699999999999999E-2</v>
      </c>
      <c r="I7" s="30">
        <v>1.95E-2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30">
        <v>0.04</v>
      </c>
      <c r="O7" s="30">
        <v>0.04</v>
      </c>
      <c r="P7" s="30">
        <v>0.04</v>
      </c>
      <c r="Q7" s="30">
        <v>0.04</v>
      </c>
      <c r="R7" s="29">
        <f t="shared" si="1"/>
        <v>0</v>
      </c>
      <c r="S7" s="29">
        <f t="shared" si="1"/>
        <v>0</v>
      </c>
      <c r="T7" s="29">
        <f t="shared" si="1"/>
        <v>0</v>
      </c>
      <c r="U7" s="29">
        <f t="shared" si="1"/>
        <v>0</v>
      </c>
      <c r="V7" s="29">
        <f t="shared" si="2"/>
        <v>0</v>
      </c>
      <c r="W7" s="29">
        <f t="shared" si="2"/>
        <v>0</v>
      </c>
      <c r="X7" s="29">
        <f t="shared" si="2"/>
        <v>0</v>
      </c>
      <c r="Y7" s="29">
        <f t="shared" si="2"/>
        <v>0</v>
      </c>
      <c r="Z7" s="29">
        <f t="shared" ref="Z7:AC22" si="7">Z6+V7</f>
        <v>0</v>
      </c>
      <c r="AA7" s="29">
        <f t="shared" si="7"/>
        <v>0</v>
      </c>
      <c r="AB7" s="29">
        <f t="shared" si="7"/>
        <v>0</v>
      </c>
      <c r="AC7" s="29">
        <f t="shared" si="7"/>
        <v>0</v>
      </c>
      <c r="AD7" s="29">
        <f t="shared" si="3"/>
        <v>0</v>
      </c>
      <c r="AE7" s="31">
        <v>0.21</v>
      </c>
      <c r="AF7" s="29">
        <f t="shared" ref="AF7:AF28" si="8">SUM(Z7:AC7)*-AE7</f>
        <v>0</v>
      </c>
      <c r="AG7" s="32">
        <f t="shared" ref="AG7:AG28" si="9">AG6</f>
        <v>0</v>
      </c>
      <c r="AH7" s="34">
        <v>9.1235998906161339E-2</v>
      </c>
      <c r="AI7" s="34">
        <v>1</v>
      </c>
      <c r="AJ7" s="29">
        <v>0</v>
      </c>
      <c r="AK7" s="30">
        <v>8.5000000000000006E-2</v>
      </c>
      <c r="AL7" s="30">
        <v>2.9083574847036595E-2</v>
      </c>
      <c r="AM7" s="30">
        <f t="shared" si="4"/>
        <v>0.17486893942103221</v>
      </c>
      <c r="AN7" s="35">
        <f t="shared" si="5"/>
        <v>0</v>
      </c>
      <c r="AO7" s="35">
        <f t="shared" si="6"/>
        <v>0</v>
      </c>
      <c r="AP7" s="36"/>
    </row>
    <row r="8" spans="1:42">
      <c r="A8" s="27">
        <v>43983</v>
      </c>
      <c r="B8" s="29"/>
      <c r="C8" s="29"/>
      <c r="D8" s="29"/>
      <c r="E8" s="29"/>
      <c r="F8" s="30">
        <v>2.1100000000000001E-2</v>
      </c>
      <c r="G8" s="30">
        <v>2.1100000000000001E-2</v>
      </c>
      <c r="H8" s="30">
        <v>2.7699999999999999E-2</v>
      </c>
      <c r="I8" s="30">
        <v>1.95E-2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0">
        <v>0.04</v>
      </c>
      <c r="O8" s="30">
        <v>0.04</v>
      </c>
      <c r="P8" s="30">
        <v>0.04</v>
      </c>
      <c r="Q8" s="30">
        <v>0.04</v>
      </c>
      <c r="R8" s="29">
        <f t="shared" si="1"/>
        <v>0</v>
      </c>
      <c r="S8" s="29">
        <f t="shared" si="1"/>
        <v>0</v>
      </c>
      <c r="T8" s="29">
        <f t="shared" si="1"/>
        <v>0</v>
      </c>
      <c r="U8" s="29">
        <f t="shared" si="1"/>
        <v>0</v>
      </c>
      <c r="V8" s="29">
        <f t="shared" si="2"/>
        <v>0</v>
      </c>
      <c r="W8" s="29">
        <f t="shared" si="2"/>
        <v>0</v>
      </c>
      <c r="X8" s="29">
        <f t="shared" si="2"/>
        <v>0</v>
      </c>
      <c r="Y8" s="29">
        <f t="shared" si="2"/>
        <v>0</v>
      </c>
      <c r="Z8" s="29">
        <f t="shared" si="7"/>
        <v>0</v>
      </c>
      <c r="AA8" s="29">
        <f t="shared" si="7"/>
        <v>0</v>
      </c>
      <c r="AB8" s="29">
        <f t="shared" si="7"/>
        <v>0</v>
      </c>
      <c r="AC8" s="29">
        <f t="shared" si="7"/>
        <v>0</v>
      </c>
      <c r="AD8" s="29">
        <f t="shared" si="3"/>
        <v>0</v>
      </c>
      <c r="AE8" s="31">
        <v>0.21</v>
      </c>
      <c r="AF8" s="29">
        <f t="shared" si="8"/>
        <v>0</v>
      </c>
      <c r="AG8" s="32">
        <f t="shared" si="9"/>
        <v>0</v>
      </c>
      <c r="AH8" s="34">
        <v>9.1235998906161339E-2</v>
      </c>
      <c r="AI8" s="34">
        <v>1</v>
      </c>
      <c r="AJ8" s="29">
        <v>0</v>
      </c>
      <c r="AK8" s="30">
        <v>8.5000000000000006E-2</v>
      </c>
      <c r="AL8" s="30">
        <v>2.9083574847036595E-2</v>
      </c>
      <c r="AM8" s="30">
        <f t="shared" si="4"/>
        <v>0.17486893942103221</v>
      </c>
      <c r="AN8" s="35">
        <f>AJ8*AK8</f>
        <v>0</v>
      </c>
      <c r="AO8" s="35">
        <f t="shared" si="6"/>
        <v>0</v>
      </c>
      <c r="AP8" s="36"/>
    </row>
    <row r="9" spans="1:42">
      <c r="A9" s="27">
        <v>44013</v>
      </c>
      <c r="B9" s="29"/>
      <c r="C9" s="29"/>
      <c r="D9" s="29"/>
      <c r="E9" s="29"/>
      <c r="F9" s="30">
        <v>2.1100000000000001E-2</v>
      </c>
      <c r="G9" s="30">
        <v>2.1100000000000001E-2</v>
      </c>
      <c r="H9" s="30">
        <v>2.7699999999999999E-2</v>
      </c>
      <c r="I9" s="30">
        <v>1.95E-2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30">
        <v>0.04</v>
      </c>
      <c r="O9" s="30">
        <v>0.04</v>
      </c>
      <c r="P9" s="30">
        <v>0.04</v>
      </c>
      <c r="Q9" s="30">
        <v>0.04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7"/>
        <v>0</v>
      </c>
      <c r="AA9" s="29">
        <f t="shared" si="7"/>
        <v>0</v>
      </c>
      <c r="AB9" s="29">
        <f t="shared" si="7"/>
        <v>0</v>
      </c>
      <c r="AC9" s="29">
        <f t="shared" si="7"/>
        <v>0</v>
      </c>
      <c r="AD9" s="29">
        <f t="shared" si="3"/>
        <v>0</v>
      </c>
      <c r="AE9" s="31">
        <v>0.21</v>
      </c>
      <c r="AF9" s="29">
        <f t="shared" si="8"/>
        <v>0</v>
      </c>
      <c r="AG9" s="32">
        <f t="shared" si="9"/>
        <v>0</v>
      </c>
      <c r="AH9" s="34">
        <v>9.1235998906161339E-2</v>
      </c>
      <c r="AI9" s="34">
        <v>1</v>
      </c>
      <c r="AJ9" s="29">
        <v>0</v>
      </c>
      <c r="AK9" s="30">
        <v>8.5000000000000006E-2</v>
      </c>
      <c r="AL9" s="30">
        <v>2.9083574847036595E-2</v>
      </c>
      <c r="AM9" s="30">
        <f t="shared" si="4"/>
        <v>0.17486893942103221</v>
      </c>
      <c r="AN9" s="35">
        <f>AJ9*AK9</f>
        <v>0</v>
      </c>
      <c r="AO9" s="35">
        <f t="shared" si="6"/>
        <v>0</v>
      </c>
      <c r="AP9" s="36"/>
    </row>
    <row r="10" spans="1:42">
      <c r="A10" s="27">
        <v>44044</v>
      </c>
      <c r="B10" s="29"/>
      <c r="C10" s="29"/>
      <c r="D10" s="29"/>
      <c r="E10" s="29"/>
      <c r="F10" s="30">
        <v>2.1100000000000001E-2</v>
      </c>
      <c r="G10" s="30">
        <v>2.1100000000000001E-2</v>
      </c>
      <c r="H10" s="30">
        <v>2.7699999999999999E-2</v>
      </c>
      <c r="I10" s="30">
        <v>1.95E-2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30">
        <v>0.04</v>
      </c>
      <c r="O10" s="30">
        <v>0.04</v>
      </c>
      <c r="P10" s="30">
        <v>0.04</v>
      </c>
      <c r="Q10" s="30">
        <v>0.04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7"/>
        <v>0</v>
      </c>
      <c r="AA10" s="29">
        <f t="shared" si="7"/>
        <v>0</v>
      </c>
      <c r="AB10" s="29">
        <f t="shared" si="7"/>
        <v>0</v>
      </c>
      <c r="AC10" s="29">
        <f t="shared" si="7"/>
        <v>0</v>
      </c>
      <c r="AD10" s="29">
        <f t="shared" si="3"/>
        <v>0</v>
      </c>
      <c r="AE10" s="31">
        <v>0.21</v>
      </c>
      <c r="AF10" s="29">
        <f t="shared" si="8"/>
        <v>0</v>
      </c>
      <c r="AG10" s="32">
        <f t="shared" si="9"/>
        <v>0</v>
      </c>
      <c r="AH10" s="34">
        <v>9.1235998906161339E-2</v>
      </c>
      <c r="AI10" s="34">
        <v>1</v>
      </c>
      <c r="AJ10" s="29">
        <v>0</v>
      </c>
      <c r="AK10" s="30">
        <v>8.5000000000000006E-2</v>
      </c>
      <c r="AL10" s="30">
        <v>2.9083574847036595E-2</v>
      </c>
      <c r="AM10" s="30">
        <f t="shared" si="4"/>
        <v>0.17486893942103221</v>
      </c>
      <c r="AN10" s="35">
        <f t="shared" si="5"/>
        <v>0</v>
      </c>
      <c r="AO10" s="35">
        <f t="shared" si="6"/>
        <v>0</v>
      </c>
      <c r="AP10" s="36"/>
    </row>
    <row r="11" spans="1:42">
      <c r="A11" s="27">
        <v>44075</v>
      </c>
      <c r="B11" s="29"/>
      <c r="C11" s="29"/>
      <c r="D11" s="29"/>
      <c r="E11" s="29"/>
      <c r="F11" s="30">
        <v>2.1100000000000001E-2</v>
      </c>
      <c r="G11" s="30">
        <v>2.1100000000000001E-2</v>
      </c>
      <c r="H11" s="30">
        <v>2.7699999999999999E-2</v>
      </c>
      <c r="I11" s="30">
        <v>1.95E-2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30">
        <v>0.04</v>
      </c>
      <c r="O11" s="30">
        <v>0.04</v>
      </c>
      <c r="P11" s="30">
        <v>0.04</v>
      </c>
      <c r="Q11" s="30">
        <v>0.04</v>
      </c>
      <c r="R11" s="29">
        <f t="shared" si="1"/>
        <v>0</v>
      </c>
      <c r="S11" s="29">
        <f t="shared" si="1"/>
        <v>0</v>
      </c>
      <c r="T11" s="29">
        <f t="shared" si="1"/>
        <v>0</v>
      </c>
      <c r="U11" s="29">
        <f t="shared" si="1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7"/>
        <v>0</v>
      </c>
      <c r="AA11" s="29">
        <f t="shared" si="7"/>
        <v>0</v>
      </c>
      <c r="AB11" s="29">
        <f t="shared" si="7"/>
        <v>0</v>
      </c>
      <c r="AC11" s="29">
        <f t="shared" si="7"/>
        <v>0</v>
      </c>
      <c r="AD11" s="29">
        <f t="shared" si="3"/>
        <v>0</v>
      </c>
      <c r="AE11" s="31">
        <v>0.21</v>
      </c>
      <c r="AF11" s="29">
        <f t="shared" si="8"/>
        <v>0</v>
      </c>
      <c r="AG11" s="32">
        <v>0</v>
      </c>
      <c r="AH11" s="34">
        <v>9.1235998906161339E-2</v>
      </c>
      <c r="AI11" s="34">
        <v>1</v>
      </c>
      <c r="AJ11" s="29">
        <v>0</v>
      </c>
      <c r="AK11" s="30">
        <v>8.5000000000000006E-2</v>
      </c>
      <c r="AL11" s="30">
        <v>2.9083574847036595E-2</v>
      </c>
      <c r="AM11" s="30">
        <f t="shared" si="4"/>
        <v>0.17486893942103221</v>
      </c>
      <c r="AN11" s="35">
        <f t="shared" si="5"/>
        <v>0</v>
      </c>
      <c r="AO11" s="35">
        <f t="shared" si="6"/>
        <v>0</v>
      </c>
      <c r="AP11" s="36"/>
    </row>
    <row r="12" spans="1:42">
      <c r="A12" s="27">
        <v>44105</v>
      </c>
      <c r="B12" s="29"/>
      <c r="C12" s="29"/>
      <c r="D12" s="29"/>
      <c r="E12" s="29"/>
      <c r="F12" s="30">
        <v>2.1100000000000001E-2</v>
      </c>
      <c r="G12" s="30">
        <v>2.1100000000000001E-2</v>
      </c>
      <c r="H12" s="30">
        <v>2.7699999999999999E-2</v>
      </c>
      <c r="I12" s="30">
        <v>1.95E-2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30">
        <v>0.04</v>
      </c>
      <c r="O12" s="30">
        <v>0.04</v>
      </c>
      <c r="P12" s="30">
        <v>0.04</v>
      </c>
      <c r="Q12" s="30">
        <v>0.04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2"/>
        <v>0</v>
      </c>
      <c r="W12" s="29">
        <f t="shared" si="2"/>
        <v>0</v>
      </c>
      <c r="X12" s="29">
        <f t="shared" si="2"/>
        <v>0</v>
      </c>
      <c r="Y12" s="29">
        <f t="shared" si="2"/>
        <v>0</v>
      </c>
      <c r="Z12" s="29">
        <f t="shared" si="7"/>
        <v>0</v>
      </c>
      <c r="AA12" s="29">
        <f t="shared" si="7"/>
        <v>0</v>
      </c>
      <c r="AB12" s="29">
        <f t="shared" si="7"/>
        <v>0</v>
      </c>
      <c r="AC12" s="29">
        <f t="shared" si="7"/>
        <v>0</v>
      </c>
      <c r="AD12" s="29">
        <f t="shared" si="3"/>
        <v>0</v>
      </c>
      <c r="AE12" s="31">
        <v>0.21</v>
      </c>
      <c r="AF12" s="29">
        <f t="shared" si="8"/>
        <v>0</v>
      </c>
      <c r="AG12" s="32">
        <f t="shared" si="9"/>
        <v>0</v>
      </c>
      <c r="AH12" s="34">
        <v>9.1235998906161339E-2</v>
      </c>
      <c r="AI12" s="34">
        <v>1</v>
      </c>
      <c r="AJ12" s="29">
        <v>0</v>
      </c>
      <c r="AK12" s="30">
        <v>8.5000000000000006E-2</v>
      </c>
      <c r="AL12" s="30">
        <v>2.9083574847036595E-2</v>
      </c>
      <c r="AM12" s="30">
        <f t="shared" si="4"/>
        <v>0.17486893942103221</v>
      </c>
      <c r="AN12" s="35">
        <f t="shared" si="5"/>
        <v>0</v>
      </c>
      <c r="AO12" s="35">
        <f t="shared" si="6"/>
        <v>0</v>
      </c>
      <c r="AP12" s="36"/>
    </row>
    <row r="13" spans="1:42">
      <c r="A13" s="27">
        <v>44136</v>
      </c>
      <c r="B13" s="29"/>
      <c r="C13" s="29"/>
      <c r="D13" s="29"/>
      <c r="E13" s="29"/>
      <c r="F13" s="30">
        <v>2.1100000000000001E-2</v>
      </c>
      <c r="G13" s="30">
        <v>2.1100000000000001E-2</v>
      </c>
      <c r="H13" s="30">
        <v>2.7699999999999999E-2</v>
      </c>
      <c r="I13" s="30">
        <v>1.95E-2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30">
        <v>0.04</v>
      </c>
      <c r="O13" s="30">
        <v>0.04</v>
      </c>
      <c r="P13" s="30">
        <v>0.04</v>
      </c>
      <c r="Q13" s="30">
        <v>0.04</v>
      </c>
      <c r="R13" s="29">
        <f t="shared" si="1"/>
        <v>0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7"/>
        <v>0</v>
      </c>
      <c r="AA13" s="29">
        <f t="shared" si="7"/>
        <v>0</v>
      </c>
      <c r="AB13" s="29">
        <f t="shared" si="7"/>
        <v>0</v>
      </c>
      <c r="AC13" s="29">
        <f t="shared" si="7"/>
        <v>0</v>
      </c>
      <c r="AD13" s="29">
        <f t="shared" si="3"/>
        <v>0</v>
      </c>
      <c r="AE13" s="31">
        <v>0.21</v>
      </c>
      <c r="AF13" s="29">
        <f t="shared" si="8"/>
        <v>0</v>
      </c>
      <c r="AG13" s="32">
        <f t="shared" si="9"/>
        <v>0</v>
      </c>
      <c r="AH13" s="34">
        <v>9.1235998906161339E-2</v>
      </c>
      <c r="AI13" s="34">
        <v>1</v>
      </c>
      <c r="AJ13" s="29">
        <v>0</v>
      </c>
      <c r="AK13" s="30">
        <v>8.5000000000000006E-2</v>
      </c>
      <c r="AL13" s="30">
        <v>2.9083574847036595E-2</v>
      </c>
      <c r="AM13" s="30">
        <f t="shared" si="4"/>
        <v>0.17486893942103221</v>
      </c>
      <c r="AN13" s="35">
        <f t="shared" si="5"/>
        <v>0</v>
      </c>
      <c r="AO13" s="35">
        <f t="shared" si="6"/>
        <v>0</v>
      </c>
      <c r="AP13" s="36"/>
    </row>
    <row r="14" spans="1:42">
      <c r="A14" s="27">
        <v>44166</v>
      </c>
      <c r="B14" s="29"/>
      <c r="C14" s="29"/>
      <c r="D14" s="29"/>
      <c r="E14" s="29"/>
      <c r="F14" s="30">
        <v>2.1100000000000001E-2</v>
      </c>
      <c r="G14" s="30">
        <v>2.1100000000000001E-2</v>
      </c>
      <c r="H14" s="30">
        <v>2.7699999999999999E-2</v>
      </c>
      <c r="I14" s="30">
        <v>1.95E-2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30">
        <v>0.04</v>
      </c>
      <c r="O14" s="30">
        <v>0.04</v>
      </c>
      <c r="P14" s="30">
        <v>0.04</v>
      </c>
      <c r="Q14" s="30">
        <v>0.04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2"/>
        <v>0</v>
      </c>
      <c r="W14" s="29">
        <f t="shared" si="2"/>
        <v>0</v>
      </c>
      <c r="X14" s="29">
        <f t="shared" si="2"/>
        <v>0</v>
      </c>
      <c r="Y14" s="29">
        <f t="shared" si="2"/>
        <v>0</v>
      </c>
      <c r="Z14" s="29">
        <f t="shared" si="7"/>
        <v>0</v>
      </c>
      <c r="AA14" s="29">
        <f t="shared" si="7"/>
        <v>0</v>
      </c>
      <c r="AB14" s="29">
        <f t="shared" si="7"/>
        <v>0</v>
      </c>
      <c r="AC14" s="29">
        <f t="shared" si="7"/>
        <v>0</v>
      </c>
      <c r="AD14" s="29">
        <f t="shared" si="3"/>
        <v>0</v>
      </c>
      <c r="AE14" s="31">
        <v>0.21</v>
      </c>
      <c r="AF14" s="29">
        <f t="shared" si="8"/>
        <v>0</v>
      </c>
      <c r="AG14" s="32">
        <f t="shared" si="9"/>
        <v>0</v>
      </c>
      <c r="AH14" s="34">
        <v>9.1235998906161339E-2</v>
      </c>
      <c r="AI14" s="34">
        <v>1</v>
      </c>
      <c r="AJ14" s="29">
        <v>0</v>
      </c>
      <c r="AK14" s="30">
        <v>8.5000000000000006E-2</v>
      </c>
      <c r="AL14" s="30">
        <v>2.9083574847036595E-2</v>
      </c>
      <c r="AM14" s="30">
        <f t="shared" si="4"/>
        <v>0.17486893942103221</v>
      </c>
      <c r="AN14" s="35">
        <f t="shared" si="5"/>
        <v>0</v>
      </c>
      <c r="AO14" s="35">
        <f t="shared" si="6"/>
        <v>0</v>
      </c>
      <c r="AP14" s="36"/>
    </row>
    <row r="15" spans="1:42">
      <c r="A15" s="27">
        <v>44197</v>
      </c>
      <c r="B15" s="29"/>
      <c r="C15" s="29"/>
      <c r="D15" s="29"/>
      <c r="E15" s="29"/>
      <c r="F15" s="30">
        <v>2.1100000000000001E-2</v>
      </c>
      <c r="G15" s="30">
        <v>2.1100000000000001E-2</v>
      </c>
      <c r="H15" s="30">
        <v>2.7699999999999999E-2</v>
      </c>
      <c r="I15" s="30">
        <v>1.95E-2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30">
        <v>0.04</v>
      </c>
      <c r="O15" s="30">
        <v>0.04</v>
      </c>
      <c r="P15" s="30">
        <v>0.04</v>
      </c>
      <c r="Q15" s="30">
        <v>0.04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2"/>
        <v>0</v>
      </c>
      <c r="W15" s="29">
        <f t="shared" si="2"/>
        <v>0</v>
      </c>
      <c r="X15" s="29">
        <f t="shared" si="2"/>
        <v>0</v>
      </c>
      <c r="Y15" s="29">
        <f t="shared" si="2"/>
        <v>0</v>
      </c>
      <c r="Z15" s="29">
        <f t="shared" si="7"/>
        <v>0</v>
      </c>
      <c r="AA15" s="29">
        <f t="shared" si="7"/>
        <v>0</v>
      </c>
      <c r="AB15" s="29">
        <f t="shared" si="7"/>
        <v>0</v>
      </c>
      <c r="AC15" s="29">
        <f t="shared" si="7"/>
        <v>0</v>
      </c>
      <c r="AD15" s="29">
        <f t="shared" si="3"/>
        <v>0</v>
      </c>
      <c r="AE15" s="31">
        <v>0.21</v>
      </c>
      <c r="AF15" s="29">
        <f t="shared" si="8"/>
        <v>0</v>
      </c>
      <c r="AG15" s="32">
        <f t="shared" si="9"/>
        <v>0</v>
      </c>
      <c r="AH15" s="34">
        <v>9.4857557879400395E-2</v>
      </c>
      <c r="AI15" s="34">
        <v>0.94913092769705776</v>
      </c>
      <c r="AJ15" s="29">
        <v>0</v>
      </c>
      <c r="AK15" s="30">
        <v>8.765872661438906E-2</v>
      </c>
      <c r="AL15" s="30">
        <v>3.3731499665717479E-2</v>
      </c>
      <c r="AM15" s="30">
        <f t="shared" si="4"/>
        <v>0.16353289852867309</v>
      </c>
      <c r="AN15" s="35">
        <f t="shared" si="5"/>
        <v>0</v>
      </c>
      <c r="AO15" s="35">
        <f t="shared" si="6"/>
        <v>0</v>
      </c>
      <c r="AP15" s="36"/>
    </row>
    <row r="16" spans="1:42">
      <c r="A16" s="27">
        <v>44228</v>
      </c>
      <c r="B16" s="29"/>
      <c r="C16" s="29"/>
      <c r="D16" s="29"/>
      <c r="E16" s="29"/>
      <c r="F16" s="30">
        <v>2.1100000000000001E-2</v>
      </c>
      <c r="G16" s="30">
        <v>2.1100000000000001E-2</v>
      </c>
      <c r="H16" s="30">
        <v>2.7699999999999999E-2</v>
      </c>
      <c r="I16" s="30">
        <v>1.95E-2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30">
        <v>0.04</v>
      </c>
      <c r="O16" s="30">
        <v>0.04</v>
      </c>
      <c r="P16" s="30">
        <v>0.04</v>
      </c>
      <c r="Q16" s="30">
        <v>0.04</v>
      </c>
      <c r="R16" s="29">
        <f t="shared" si="1"/>
        <v>0</v>
      </c>
      <c r="S16" s="29">
        <f t="shared" si="1"/>
        <v>0</v>
      </c>
      <c r="T16" s="29">
        <f t="shared" si="1"/>
        <v>0</v>
      </c>
      <c r="U16" s="29">
        <f t="shared" si="1"/>
        <v>0</v>
      </c>
      <c r="V16" s="29">
        <f t="shared" si="2"/>
        <v>0</v>
      </c>
      <c r="W16" s="29">
        <f t="shared" si="2"/>
        <v>0</v>
      </c>
      <c r="X16" s="29">
        <f t="shared" si="2"/>
        <v>0</v>
      </c>
      <c r="Y16" s="29">
        <f t="shared" si="2"/>
        <v>0</v>
      </c>
      <c r="Z16" s="29">
        <f t="shared" si="7"/>
        <v>0</v>
      </c>
      <c r="AA16" s="29">
        <f t="shared" si="7"/>
        <v>0</v>
      </c>
      <c r="AB16" s="29">
        <f t="shared" si="7"/>
        <v>0</v>
      </c>
      <c r="AC16" s="29">
        <f t="shared" si="7"/>
        <v>0</v>
      </c>
      <c r="AD16" s="29">
        <f t="shared" si="3"/>
        <v>0</v>
      </c>
      <c r="AE16" s="31">
        <v>0.21</v>
      </c>
      <c r="AF16" s="29">
        <f t="shared" si="8"/>
        <v>0</v>
      </c>
      <c r="AG16" s="32">
        <f t="shared" si="9"/>
        <v>0</v>
      </c>
      <c r="AH16" s="34">
        <v>9.4857557879400395E-2</v>
      </c>
      <c r="AI16" s="34">
        <v>0.94913092769705776</v>
      </c>
      <c r="AJ16" s="29">
        <v>0</v>
      </c>
      <c r="AK16" s="30">
        <v>8.765872661438906E-2</v>
      </c>
      <c r="AL16" s="30">
        <v>3.3731499665717479E-2</v>
      </c>
      <c r="AM16" s="30">
        <f t="shared" si="4"/>
        <v>0.16353289852867309</v>
      </c>
      <c r="AN16" s="35">
        <f t="shared" si="5"/>
        <v>0</v>
      </c>
      <c r="AO16" s="35">
        <f t="shared" si="6"/>
        <v>0</v>
      </c>
      <c r="AP16" s="36"/>
    </row>
    <row r="17" spans="1:42">
      <c r="A17" s="27">
        <v>44256</v>
      </c>
      <c r="B17" s="29"/>
      <c r="C17" s="29"/>
      <c r="D17" s="29"/>
      <c r="E17" s="29"/>
      <c r="F17" s="30">
        <v>2.1100000000000001E-2</v>
      </c>
      <c r="G17" s="30">
        <v>2.1100000000000001E-2</v>
      </c>
      <c r="H17" s="30">
        <v>2.7699999999999999E-2</v>
      </c>
      <c r="I17" s="30">
        <v>1.95E-2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30">
        <v>0.04</v>
      </c>
      <c r="O17" s="30">
        <v>0.04</v>
      </c>
      <c r="P17" s="30">
        <v>0.04</v>
      </c>
      <c r="Q17" s="30">
        <v>0.04</v>
      </c>
      <c r="R17" s="29">
        <f t="shared" si="1"/>
        <v>0</v>
      </c>
      <c r="S17" s="29">
        <f t="shared" si="1"/>
        <v>0</v>
      </c>
      <c r="T17" s="29">
        <f t="shared" si="1"/>
        <v>0</v>
      </c>
      <c r="U17" s="29">
        <f t="shared" si="1"/>
        <v>0</v>
      </c>
      <c r="V17" s="29">
        <f t="shared" si="2"/>
        <v>0</v>
      </c>
      <c r="W17" s="29">
        <f t="shared" si="2"/>
        <v>0</v>
      </c>
      <c r="X17" s="29">
        <f t="shared" si="2"/>
        <v>0</v>
      </c>
      <c r="Y17" s="29">
        <f t="shared" si="2"/>
        <v>0</v>
      </c>
      <c r="Z17" s="29">
        <f t="shared" si="7"/>
        <v>0</v>
      </c>
      <c r="AA17" s="29">
        <f t="shared" si="7"/>
        <v>0</v>
      </c>
      <c r="AB17" s="29">
        <f t="shared" si="7"/>
        <v>0</v>
      </c>
      <c r="AC17" s="29">
        <f t="shared" si="7"/>
        <v>0</v>
      </c>
      <c r="AD17" s="29">
        <f t="shared" si="3"/>
        <v>0</v>
      </c>
      <c r="AE17" s="31">
        <v>0.21</v>
      </c>
      <c r="AF17" s="29">
        <f t="shared" si="8"/>
        <v>0</v>
      </c>
      <c r="AG17" s="32">
        <f t="shared" si="9"/>
        <v>0</v>
      </c>
      <c r="AH17" s="34">
        <v>9.4857557879400395E-2</v>
      </c>
      <c r="AI17" s="34">
        <v>0.94913092769705776</v>
      </c>
      <c r="AJ17" s="29">
        <v>0</v>
      </c>
      <c r="AK17" s="30">
        <v>8.765872661438906E-2</v>
      </c>
      <c r="AL17" s="30">
        <v>3.3731499665717479E-2</v>
      </c>
      <c r="AM17" s="30">
        <f t="shared" si="4"/>
        <v>0.16353289852867309</v>
      </c>
      <c r="AN17" s="35">
        <f t="shared" si="5"/>
        <v>0</v>
      </c>
      <c r="AO17" s="35">
        <f t="shared" si="6"/>
        <v>0</v>
      </c>
      <c r="AP17" s="36"/>
    </row>
    <row r="18" spans="1:42">
      <c r="A18" s="27">
        <v>44287</v>
      </c>
      <c r="B18" s="29">
        <v>1066827.6399999994</v>
      </c>
      <c r="C18" s="29">
        <v>359105.34</v>
      </c>
      <c r="D18" s="29">
        <v>88787.03</v>
      </c>
      <c r="E18" s="29">
        <v>88787</v>
      </c>
      <c r="F18" s="30">
        <v>2.1100000000000001E-2</v>
      </c>
      <c r="G18" s="30">
        <v>2.1100000000000001E-2</v>
      </c>
      <c r="H18" s="30">
        <v>2.7699999999999999E-2</v>
      </c>
      <c r="I18" s="30">
        <v>1.95E-2</v>
      </c>
      <c r="J18" s="29">
        <f t="shared" si="0"/>
        <v>1875.8386003333324</v>
      </c>
      <c r="K18" s="29">
        <f t="shared" si="0"/>
        <v>631.42688950000013</v>
      </c>
      <c r="L18" s="29">
        <f t="shared" si="0"/>
        <v>204.95006091666664</v>
      </c>
      <c r="M18" s="29">
        <f t="shared" si="0"/>
        <v>144.278875</v>
      </c>
      <c r="N18" s="30">
        <v>0.04</v>
      </c>
      <c r="O18" s="30">
        <v>0.04</v>
      </c>
      <c r="P18" s="30">
        <v>0.04</v>
      </c>
      <c r="Q18" s="30">
        <v>0.04</v>
      </c>
      <c r="R18" s="29">
        <f t="shared" si="1"/>
        <v>3556.0921333333317</v>
      </c>
      <c r="S18" s="29">
        <f t="shared" si="1"/>
        <v>1197.0178000000001</v>
      </c>
      <c r="T18" s="29">
        <f t="shared" si="1"/>
        <v>295.95676666666668</v>
      </c>
      <c r="U18" s="29">
        <f t="shared" si="1"/>
        <v>295.95666666666665</v>
      </c>
      <c r="V18" s="29">
        <f t="shared" si="2"/>
        <v>-1680.2535329999994</v>
      </c>
      <c r="W18" s="29">
        <f t="shared" si="2"/>
        <v>-565.59091049999995</v>
      </c>
      <c r="X18" s="29">
        <f t="shared" si="2"/>
        <v>-91.006705750000037</v>
      </c>
      <c r="Y18" s="29">
        <f t="shared" si="2"/>
        <v>-151.67779166666665</v>
      </c>
      <c r="Z18" s="29">
        <f t="shared" si="7"/>
        <v>-1680.2535329999994</v>
      </c>
      <c r="AA18" s="29">
        <f t="shared" si="7"/>
        <v>-565.59091049999995</v>
      </c>
      <c r="AB18" s="29">
        <f t="shared" si="7"/>
        <v>-91.006705750000037</v>
      </c>
      <c r="AC18" s="29">
        <f t="shared" si="7"/>
        <v>-151.67779166666665</v>
      </c>
      <c r="AD18" s="29">
        <f t="shared" si="3"/>
        <v>-2488.5289409166662</v>
      </c>
      <c r="AE18" s="31">
        <v>0.21</v>
      </c>
      <c r="AF18" s="29">
        <f t="shared" si="8"/>
        <v>522.5910775924998</v>
      </c>
      <c r="AG18" s="32">
        <f t="shared" si="9"/>
        <v>0</v>
      </c>
      <c r="AH18" s="34">
        <v>9.4857557879400395E-2</v>
      </c>
      <c r="AI18" s="34">
        <v>0.94913092769705776</v>
      </c>
      <c r="AJ18" s="29">
        <f t="shared" ref="AJ18:AJ28" si="10">((SUM(Z6:Z18)/13)*AI18)+((SUM(AA6:AA18)/13)*AI18)+((SUM(AB6:AB18)/13)*AI18)+((SUM(AC6:AC18)/13)*AI18)+((AF18+AF6+AG6+AG18)/2*AH18)</f>
        <v>-156.90181886602193</v>
      </c>
      <c r="AK18" s="30">
        <v>8.765872661438906E-2</v>
      </c>
      <c r="AL18" s="30">
        <v>3.3731499665717479E-2</v>
      </c>
      <c r="AM18" s="30">
        <f t="shared" si="4"/>
        <v>0.16353289852867309</v>
      </c>
      <c r="AN18" s="35">
        <f t="shared" si="5"/>
        <v>-13.753813645277008</v>
      </c>
      <c r="AO18" s="35">
        <f t="shared" si="6"/>
        <v>-2.2492010112353644</v>
      </c>
      <c r="AP18" s="36"/>
    </row>
    <row r="19" spans="1:42">
      <c r="A19" s="27">
        <v>44317</v>
      </c>
      <c r="B19" s="29">
        <v>1066827.6399999994</v>
      </c>
      <c r="C19" s="29">
        <v>359105.34</v>
      </c>
      <c r="D19" s="29">
        <v>88787.03</v>
      </c>
      <c r="E19" s="29">
        <v>88787</v>
      </c>
      <c r="F19" s="30">
        <v>2.1100000000000001E-2</v>
      </c>
      <c r="G19" s="30">
        <v>2.1100000000000001E-2</v>
      </c>
      <c r="H19" s="30">
        <v>2.7699999999999999E-2</v>
      </c>
      <c r="I19" s="30">
        <v>1.95E-2</v>
      </c>
      <c r="J19" s="29">
        <f t="shared" si="0"/>
        <v>1875.8386003333324</v>
      </c>
      <c r="K19" s="29">
        <f t="shared" si="0"/>
        <v>631.42688950000013</v>
      </c>
      <c r="L19" s="29">
        <f t="shared" si="0"/>
        <v>204.95006091666664</v>
      </c>
      <c r="M19" s="29">
        <f t="shared" si="0"/>
        <v>144.278875</v>
      </c>
      <c r="N19" s="30">
        <v>0.04</v>
      </c>
      <c r="O19" s="30">
        <v>0.04</v>
      </c>
      <c r="P19" s="30">
        <v>0.04</v>
      </c>
      <c r="Q19" s="30">
        <v>0.04</v>
      </c>
      <c r="R19" s="29">
        <f t="shared" si="1"/>
        <v>3556.0921333333317</v>
      </c>
      <c r="S19" s="29">
        <f t="shared" si="1"/>
        <v>1197.0178000000001</v>
      </c>
      <c r="T19" s="29">
        <f t="shared" si="1"/>
        <v>295.95676666666668</v>
      </c>
      <c r="U19" s="29">
        <f t="shared" si="1"/>
        <v>295.95666666666665</v>
      </c>
      <c r="V19" s="29">
        <f t="shared" si="2"/>
        <v>-1680.2535329999994</v>
      </c>
      <c r="W19" s="29">
        <f t="shared" si="2"/>
        <v>-565.59091049999995</v>
      </c>
      <c r="X19" s="29">
        <f t="shared" si="2"/>
        <v>-91.006705750000037</v>
      </c>
      <c r="Y19" s="29">
        <f t="shared" si="2"/>
        <v>-151.67779166666665</v>
      </c>
      <c r="Z19" s="29">
        <f t="shared" si="7"/>
        <v>-3360.5070659999988</v>
      </c>
      <c r="AA19" s="29">
        <f t="shared" si="7"/>
        <v>-1131.1818209999999</v>
      </c>
      <c r="AB19" s="29">
        <f t="shared" si="7"/>
        <v>-182.01341150000007</v>
      </c>
      <c r="AC19" s="29">
        <f t="shared" si="7"/>
        <v>-303.3555833333333</v>
      </c>
      <c r="AD19" s="29">
        <f t="shared" si="3"/>
        <v>-4977.0578818333324</v>
      </c>
      <c r="AE19" s="31">
        <v>0.21</v>
      </c>
      <c r="AF19" s="29">
        <f t="shared" si="8"/>
        <v>1045.1821551849996</v>
      </c>
      <c r="AG19" s="32">
        <f t="shared" si="9"/>
        <v>0</v>
      </c>
      <c r="AH19" s="34">
        <v>9.4857557879400395E-2</v>
      </c>
      <c r="AI19" s="34">
        <v>0.94913092769705776</v>
      </c>
      <c r="AJ19" s="29">
        <f t="shared" si="10"/>
        <v>-495.4913132930601</v>
      </c>
      <c r="AK19" s="30">
        <v>8.765872661438906E-2</v>
      </c>
      <c r="AL19" s="30">
        <v>3.3731499665717479E-2</v>
      </c>
      <c r="AM19" s="30">
        <f t="shared" si="4"/>
        <v>0.16353289852867309</v>
      </c>
      <c r="AN19" s="35">
        <f t="shared" si="5"/>
        <v>-43.434137571760957</v>
      </c>
      <c r="AO19" s="35">
        <f t="shared" si="6"/>
        <v>-7.1029104122032116</v>
      </c>
      <c r="AP19" s="36"/>
    </row>
    <row r="20" spans="1:42">
      <c r="A20" s="27">
        <v>44348</v>
      </c>
      <c r="B20" s="29">
        <v>1066827.6399999994</v>
      </c>
      <c r="C20" s="29">
        <v>359105.34</v>
      </c>
      <c r="D20" s="29">
        <v>88787.03</v>
      </c>
      <c r="E20" s="29">
        <v>88787</v>
      </c>
      <c r="F20" s="30">
        <v>2.1100000000000001E-2</v>
      </c>
      <c r="G20" s="30">
        <v>2.1100000000000001E-2</v>
      </c>
      <c r="H20" s="30">
        <v>2.7699999999999999E-2</v>
      </c>
      <c r="I20" s="30">
        <v>1.95E-2</v>
      </c>
      <c r="J20" s="29">
        <f t="shared" si="0"/>
        <v>1875.8386003333324</v>
      </c>
      <c r="K20" s="29">
        <f t="shared" si="0"/>
        <v>631.42688950000013</v>
      </c>
      <c r="L20" s="29">
        <f t="shared" si="0"/>
        <v>204.95006091666664</v>
      </c>
      <c r="M20" s="29">
        <f t="shared" si="0"/>
        <v>144.278875</v>
      </c>
      <c r="N20" s="30">
        <v>0.04</v>
      </c>
      <c r="O20" s="30">
        <v>0.04</v>
      </c>
      <c r="P20" s="30">
        <v>0.04</v>
      </c>
      <c r="Q20" s="30">
        <v>0.04</v>
      </c>
      <c r="R20" s="29">
        <f t="shared" si="1"/>
        <v>3556.0921333333317</v>
      </c>
      <c r="S20" s="29">
        <f t="shared" si="1"/>
        <v>1197.0178000000001</v>
      </c>
      <c r="T20" s="29">
        <f t="shared" si="1"/>
        <v>295.95676666666668</v>
      </c>
      <c r="U20" s="29">
        <f t="shared" si="1"/>
        <v>295.95666666666665</v>
      </c>
      <c r="V20" s="29">
        <f t="shared" si="2"/>
        <v>-1680.2535329999994</v>
      </c>
      <c r="W20" s="29">
        <f t="shared" si="2"/>
        <v>-565.59091049999995</v>
      </c>
      <c r="X20" s="29">
        <f t="shared" si="2"/>
        <v>-91.006705750000037</v>
      </c>
      <c r="Y20" s="29">
        <f t="shared" si="2"/>
        <v>-151.67779166666665</v>
      </c>
      <c r="Z20" s="29">
        <f t="shared" si="7"/>
        <v>-5040.7605989999984</v>
      </c>
      <c r="AA20" s="29">
        <f t="shared" si="7"/>
        <v>-1696.7727314999997</v>
      </c>
      <c r="AB20" s="29">
        <f t="shared" si="7"/>
        <v>-273.02011725000011</v>
      </c>
      <c r="AC20" s="29">
        <f t="shared" si="7"/>
        <v>-455.03337499999998</v>
      </c>
      <c r="AD20" s="29">
        <f t="shared" si="3"/>
        <v>-7465.5868227499977</v>
      </c>
      <c r="AE20" s="31">
        <v>0.21</v>
      </c>
      <c r="AF20" s="29">
        <f t="shared" si="8"/>
        <v>1567.7732327774997</v>
      </c>
      <c r="AG20" s="32">
        <f t="shared" si="9"/>
        <v>0</v>
      </c>
      <c r="AH20" s="34">
        <v>9.4857557879400395E-2</v>
      </c>
      <c r="AI20" s="34">
        <v>0.94913092769705776</v>
      </c>
      <c r="AJ20" s="29">
        <f t="shared" si="10"/>
        <v>-1015.7684832811145</v>
      </c>
      <c r="AK20" s="30">
        <v>8.765872661438906E-2</v>
      </c>
      <c r="AL20" s="30">
        <v>3.3731499665717479E-2</v>
      </c>
      <c r="AM20" s="30">
        <f t="shared" si="4"/>
        <v>0.16353289852867309</v>
      </c>
      <c r="AN20" s="35">
        <f t="shared" si="5"/>
        <v>-89.040971779451837</v>
      </c>
      <c r="AO20" s="35">
        <f t="shared" si="6"/>
        <v>-14.561128202903541</v>
      </c>
      <c r="AP20" s="36"/>
    </row>
    <row r="21" spans="1:42">
      <c r="A21" s="27">
        <v>44378</v>
      </c>
      <c r="B21" s="29">
        <v>1066827.6399999994</v>
      </c>
      <c r="C21" s="29">
        <v>359105.34</v>
      </c>
      <c r="D21" s="29">
        <v>88787.03</v>
      </c>
      <c r="E21" s="29">
        <v>88787</v>
      </c>
      <c r="F21" s="30">
        <v>2.1100000000000001E-2</v>
      </c>
      <c r="G21" s="30">
        <v>2.1100000000000001E-2</v>
      </c>
      <c r="H21" s="30">
        <v>2.7699999999999999E-2</v>
      </c>
      <c r="I21" s="30">
        <v>1.95E-2</v>
      </c>
      <c r="J21" s="29">
        <f t="shared" si="0"/>
        <v>1875.8386003333324</v>
      </c>
      <c r="K21" s="29">
        <f t="shared" si="0"/>
        <v>631.42688950000013</v>
      </c>
      <c r="L21" s="29">
        <f t="shared" si="0"/>
        <v>204.95006091666664</v>
      </c>
      <c r="M21" s="29">
        <f t="shared" si="0"/>
        <v>144.278875</v>
      </c>
      <c r="N21" s="30">
        <v>0.04</v>
      </c>
      <c r="O21" s="30">
        <v>0.04</v>
      </c>
      <c r="P21" s="30">
        <v>0.04</v>
      </c>
      <c r="Q21" s="30">
        <v>0.04</v>
      </c>
      <c r="R21" s="29">
        <f t="shared" si="1"/>
        <v>3556.0921333333317</v>
      </c>
      <c r="S21" s="29">
        <f t="shared" si="1"/>
        <v>1197.0178000000001</v>
      </c>
      <c r="T21" s="29">
        <f t="shared" si="1"/>
        <v>295.95676666666668</v>
      </c>
      <c r="U21" s="29">
        <f t="shared" si="1"/>
        <v>295.95666666666665</v>
      </c>
      <c r="V21" s="29">
        <f t="shared" si="2"/>
        <v>-1680.2535329999994</v>
      </c>
      <c r="W21" s="29">
        <f t="shared" si="2"/>
        <v>-565.59091049999995</v>
      </c>
      <c r="X21" s="29">
        <f t="shared" si="2"/>
        <v>-91.006705750000037</v>
      </c>
      <c r="Y21" s="29">
        <f t="shared" si="2"/>
        <v>-151.67779166666665</v>
      </c>
      <c r="Z21" s="29">
        <f t="shared" si="7"/>
        <v>-6721.0141319999975</v>
      </c>
      <c r="AA21" s="29">
        <f t="shared" si="7"/>
        <v>-2262.3636419999998</v>
      </c>
      <c r="AB21" s="29">
        <f t="shared" si="7"/>
        <v>-364.02682300000015</v>
      </c>
      <c r="AC21" s="29">
        <f t="shared" si="7"/>
        <v>-606.7111666666666</v>
      </c>
      <c r="AD21" s="29">
        <f t="shared" si="3"/>
        <v>-9954.1157636666649</v>
      </c>
      <c r="AE21" s="31">
        <v>0.21</v>
      </c>
      <c r="AF21" s="29">
        <f t="shared" si="8"/>
        <v>2090.3643103699992</v>
      </c>
      <c r="AG21" s="32">
        <f t="shared" si="9"/>
        <v>0</v>
      </c>
      <c r="AH21" s="34">
        <v>9.4857557879400395E-2</v>
      </c>
      <c r="AI21" s="34">
        <v>0.94913092769705776</v>
      </c>
      <c r="AJ21" s="29">
        <f t="shared" si="10"/>
        <v>-1717.7333288301854</v>
      </c>
      <c r="AK21" s="30">
        <v>8.765872661438906E-2</v>
      </c>
      <c r="AL21" s="30">
        <v>3.3731499665717479E-2</v>
      </c>
      <c r="AM21" s="30">
        <f t="shared" si="4"/>
        <v>0.16353289852867309</v>
      </c>
      <c r="AN21" s="35">
        <f t="shared" si="5"/>
        <v>-150.57431626834969</v>
      </c>
      <c r="AO21" s="35">
        <f t="shared" si="6"/>
        <v>-24.623854383336358</v>
      </c>
      <c r="AP21" s="36"/>
    </row>
    <row r="22" spans="1:42">
      <c r="A22" s="27">
        <v>44409</v>
      </c>
      <c r="B22" s="29">
        <v>1066827.6399999994</v>
      </c>
      <c r="C22" s="29">
        <v>359105.34</v>
      </c>
      <c r="D22" s="29">
        <v>88787.03</v>
      </c>
      <c r="E22" s="29">
        <v>88787</v>
      </c>
      <c r="F22" s="30">
        <v>2.1100000000000001E-2</v>
      </c>
      <c r="G22" s="30">
        <v>2.1100000000000001E-2</v>
      </c>
      <c r="H22" s="30">
        <v>2.7699999999999999E-2</v>
      </c>
      <c r="I22" s="30">
        <v>1.95E-2</v>
      </c>
      <c r="J22" s="29">
        <f t="shared" si="0"/>
        <v>1875.8386003333324</v>
      </c>
      <c r="K22" s="29">
        <f t="shared" si="0"/>
        <v>631.42688950000013</v>
      </c>
      <c r="L22" s="29">
        <f t="shared" si="0"/>
        <v>204.95006091666664</v>
      </c>
      <c r="M22" s="29">
        <f t="shared" si="0"/>
        <v>144.278875</v>
      </c>
      <c r="N22" s="30">
        <v>0.04</v>
      </c>
      <c r="O22" s="30">
        <v>0.04</v>
      </c>
      <c r="P22" s="30">
        <v>0.04</v>
      </c>
      <c r="Q22" s="30">
        <v>0.04</v>
      </c>
      <c r="R22" s="29">
        <f t="shared" si="1"/>
        <v>3556.0921333333317</v>
      </c>
      <c r="S22" s="29">
        <f t="shared" si="1"/>
        <v>1197.0178000000001</v>
      </c>
      <c r="T22" s="29">
        <f t="shared" si="1"/>
        <v>295.95676666666668</v>
      </c>
      <c r="U22" s="29">
        <f t="shared" si="1"/>
        <v>295.95666666666665</v>
      </c>
      <c r="V22" s="29">
        <f t="shared" si="2"/>
        <v>-1680.2535329999994</v>
      </c>
      <c r="W22" s="29">
        <f t="shared" si="2"/>
        <v>-565.59091049999995</v>
      </c>
      <c r="X22" s="29">
        <f t="shared" si="2"/>
        <v>-91.006705750000037</v>
      </c>
      <c r="Y22" s="29">
        <f t="shared" si="2"/>
        <v>-151.67779166666665</v>
      </c>
      <c r="Z22" s="29">
        <f t="shared" si="7"/>
        <v>-8401.2676649999976</v>
      </c>
      <c r="AA22" s="29">
        <f t="shared" si="7"/>
        <v>-2827.9545524999999</v>
      </c>
      <c r="AB22" s="29">
        <f t="shared" si="7"/>
        <v>-455.03352875000019</v>
      </c>
      <c r="AC22" s="29">
        <f t="shared" si="7"/>
        <v>-758.38895833333322</v>
      </c>
      <c r="AD22" s="29">
        <f t="shared" si="3"/>
        <v>-12442.64470458333</v>
      </c>
      <c r="AE22" s="31">
        <v>0.21</v>
      </c>
      <c r="AF22" s="29">
        <f t="shared" si="8"/>
        <v>2612.9553879624991</v>
      </c>
      <c r="AG22" s="32">
        <f>AG21</f>
        <v>0</v>
      </c>
      <c r="AH22" s="34">
        <v>9.4857557879400395E-2</v>
      </c>
      <c r="AI22" s="34">
        <v>0.94913092769705776</v>
      </c>
      <c r="AJ22" s="29">
        <f t="shared" si="10"/>
        <v>-2601.3858499402727</v>
      </c>
      <c r="AK22" s="30">
        <v>8.765872661438906E-2</v>
      </c>
      <c r="AL22" s="30">
        <v>3.3731499665717479E-2</v>
      </c>
      <c r="AM22" s="30">
        <f t="shared" si="4"/>
        <v>0.16353289852867309</v>
      </c>
      <c r="AN22" s="35">
        <f t="shared" si="5"/>
        <v>-228.03417103845447</v>
      </c>
      <c r="AO22" s="35">
        <f t="shared" si="6"/>
        <v>-37.291088953501657</v>
      </c>
      <c r="AP22" s="36"/>
    </row>
    <row r="23" spans="1:42">
      <c r="A23" s="27">
        <v>44440</v>
      </c>
      <c r="B23" s="29">
        <v>1063716.6099999994</v>
      </c>
      <c r="C23" s="29">
        <v>358058.12000000005</v>
      </c>
      <c r="D23" s="29">
        <v>88528.12</v>
      </c>
      <c r="E23" s="29">
        <v>88528.08</v>
      </c>
      <c r="F23" s="30">
        <v>2.1100000000000001E-2</v>
      </c>
      <c r="G23" s="30">
        <v>2.1100000000000001E-2</v>
      </c>
      <c r="H23" s="30">
        <v>2.7699999999999999E-2</v>
      </c>
      <c r="I23" s="30">
        <v>1.95E-2</v>
      </c>
      <c r="J23" s="29">
        <f t="shared" si="0"/>
        <v>1870.3683725833323</v>
      </c>
      <c r="K23" s="29">
        <f t="shared" si="0"/>
        <v>629.58552766666674</v>
      </c>
      <c r="L23" s="29">
        <f t="shared" si="0"/>
        <v>204.3524103333333</v>
      </c>
      <c r="M23" s="29">
        <f t="shared" si="0"/>
        <v>143.85812999999999</v>
      </c>
      <c r="N23" s="30">
        <v>0.04</v>
      </c>
      <c r="O23" s="30">
        <v>0.04</v>
      </c>
      <c r="P23" s="30">
        <v>0.04</v>
      </c>
      <c r="Q23" s="30">
        <v>0.04</v>
      </c>
      <c r="R23" s="29">
        <f t="shared" si="1"/>
        <v>3545.7220333333316</v>
      </c>
      <c r="S23" s="29">
        <f t="shared" si="1"/>
        <v>1193.5270666666668</v>
      </c>
      <c r="T23" s="29">
        <f t="shared" si="1"/>
        <v>295.09373333333332</v>
      </c>
      <c r="U23" s="29">
        <f t="shared" si="1"/>
        <v>295.09359999999998</v>
      </c>
      <c r="V23" s="29">
        <f t="shared" si="2"/>
        <v>-1675.3536607499993</v>
      </c>
      <c r="W23" s="29">
        <f t="shared" si="2"/>
        <v>-563.94153900000003</v>
      </c>
      <c r="X23" s="29">
        <f t="shared" si="2"/>
        <v>-90.741323000000023</v>
      </c>
      <c r="Y23" s="29">
        <f t="shared" si="2"/>
        <v>-151.23546999999999</v>
      </c>
      <c r="Z23" s="29">
        <f t="shared" ref="Z23:AC28" si="11">Z22+V23</f>
        <v>-10076.621325749997</v>
      </c>
      <c r="AA23" s="29">
        <f t="shared" si="11"/>
        <v>-3391.8960914999998</v>
      </c>
      <c r="AB23" s="29">
        <f t="shared" si="11"/>
        <v>-545.77485175000015</v>
      </c>
      <c r="AC23" s="29">
        <f t="shared" si="11"/>
        <v>-909.62442833333319</v>
      </c>
      <c r="AD23" s="29">
        <f t="shared" si="3"/>
        <v>-14923.91669733333</v>
      </c>
      <c r="AE23" s="31">
        <v>0.21</v>
      </c>
      <c r="AF23" s="29">
        <f t="shared" si="8"/>
        <v>3134.0225064399992</v>
      </c>
      <c r="AG23" s="32">
        <f t="shared" si="9"/>
        <v>0</v>
      </c>
      <c r="AH23" s="34">
        <v>9.4857557879400395E-2</v>
      </c>
      <c r="AI23" s="34">
        <v>0.94913092769705776</v>
      </c>
      <c r="AJ23" s="29">
        <f t="shared" si="10"/>
        <v>-3666.2684958278401</v>
      </c>
      <c r="AK23" s="30">
        <v>8.765872661438906E-2</v>
      </c>
      <c r="AL23" s="30">
        <v>3.3731499665717479E-2</v>
      </c>
      <c r="AM23" s="30">
        <f t="shared" si="4"/>
        <v>0.16353289852867309</v>
      </c>
      <c r="AN23" s="35">
        <f t="shared" si="5"/>
        <v>-321.38042777072002</v>
      </c>
      <c r="AO23" s="35">
        <f t="shared" si="6"/>
        <v>-52.556272883730706</v>
      </c>
      <c r="AP23" s="36"/>
    </row>
    <row r="24" spans="1:42">
      <c r="A24" s="27">
        <v>44470</v>
      </c>
      <c r="B24" s="29">
        <v>1063716.6099999994</v>
      </c>
      <c r="C24" s="29">
        <v>358058.12000000005</v>
      </c>
      <c r="D24" s="29">
        <v>88528.12</v>
      </c>
      <c r="E24" s="29">
        <v>88528.08</v>
      </c>
      <c r="F24" s="30">
        <v>2.1100000000000001E-2</v>
      </c>
      <c r="G24" s="30">
        <v>2.1100000000000001E-2</v>
      </c>
      <c r="H24" s="30">
        <v>2.7699999999999999E-2</v>
      </c>
      <c r="I24" s="30">
        <v>1.95E-2</v>
      </c>
      <c r="J24" s="29">
        <f t="shared" si="0"/>
        <v>1870.3683725833323</v>
      </c>
      <c r="K24" s="29">
        <f t="shared" si="0"/>
        <v>629.58552766666674</v>
      </c>
      <c r="L24" s="29">
        <f t="shared" si="0"/>
        <v>204.3524103333333</v>
      </c>
      <c r="M24" s="29">
        <f t="shared" si="0"/>
        <v>143.85812999999999</v>
      </c>
      <c r="N24" s="30">
        <v>0.04</v>
      </c>
      <c r="O24" s="30">
        <v>0.04</v>
      </c>
      <c r="P24" s="30">
        <v>0.04</v>
      </c>
      <c r="Q24" s="30">
        <v>0.04</v>
      </c>
      <c r="R24" s="29">
        <f t="shared" si="1"/>
        <v>3545.7220333333316</v>
      </c>
      <c r="S24" s="29">
        <f t="shared" si="1"/>
        <v>1193.5270666666668</v>
      </c>
      <c r="T24" s="29">
        <f t="shared" si="1"/>
        <v>295.09373333333332</v>
      </c>
      <c r="U24" s="29">
        <f t="shared" si="1"/>
        <v>295.09359999999998</v>
      </c>
      <c r="V24" s="29">
        <f t="shared" si="2"/>
        <v>-1675.3536607499993</v>
      </c>
      <c r="W24" s="29">
        <f t="shared" si="2"/>
        <v>-563.94153900000003</v>
      </c>
      <c r="X24" s="29">
        <f t="shared" si="2"/>
        <v>-90.741323000000023</v>
      </c>
      <c r="Y24" s="29">
        <f t="shared" si="2"/>
        <v>-151.23546999999999</v>
      </c>
      <c r="Z24" s="29">
        <f t="shared" si="11"/>
        <v>-11751.974986499996</v>
      </c>
      <c r="AA24" s="29">
        <f t="shared" si="11"/>
        <v>-3955.8376304999997</v>
      </c>
      <c r="AB24" s="29">
        <f t="shared" si="11"/>
        <v>-636.51617475000012</v>
      </c>
      <c r="AC24" s="29">
        <f t="shared" si="11"/>
        <v>-1060.8598983333331</v>
      </c>
      <c r="AD24" s="29">
        <f t="shared" si="3"/>
        <v>-17405.188690083327</v>
      </c>
      <c r="AE24" s="31">
        <v>0.21</v>
      </c>
      <c r="AF24" s="29">
        <f t="shared" si="8"/>
        <v>3655.0896249174993</v>
      </c>
      <c r="AG24" s="32">
        <f t="shared" si="9"/>
        <v>0</v>
      </c>
      <c r="AH24" s="34">
        <v>9.4857557879400395E-2</v>
      </c>
      <c r="AI24" s="34">
        <v>0.94913092769705776</v>
      </c>
      <c r="AJ24" s="29">
        <f t="shared" si="10"/>
        <v>-4912.308986972911</v>
      </c>
      <c r="AK24" s="30">
        <v>8.765872661438906E-2</v>
      </c>
      <c r="AL24" s="30">
        <v>3.3731499665717479E-2</v>
      </c>
      <c r="AM24" s="30">
        <f t="shared" si="4"/>
        <v>0.16353289852867309</v>
      </c>
      <c r="AN24" s="35">
        <f t="shared" si="5"/>
        <v>-430.60675053446488</v>
      </c>
      <c r="AO24" s="35">
        <f t="shared" si="6"/>
        <v>-70.418370040914297</v>
      </c>
      <c r="AP24" s="36"/>
    </row>
    <row r="25" spans="1:42">
      <c r="A25" s="27">
        <v>44501</v>
      </c>
      <c r="B25" s="29">
        <v>1063716.6099999994</v>
      </c>
      <c r="C25" s="29">
        <v>358058.12000000005</v>
      </c>
      <c r="D25" s="29">
        <v>88528.12</v>
      </c>
      <c r="E25" s="29">
        <v>88528.08</v>
      </c>
      <c r="F25" s="30">
        <v>2.1100000000000001E-2</v>
      </c>
      <c r="G25" s="30">
        <v>2.1100000000000001E-2</v>
      </c>
      <c r="H25" s="30">
        <v>2.7699999999999999E-2</v>
      </c>
      <c r="I25" s="30">
        <v>1.95E-2</v>
      </c>
      <c r="J25" s="29">
        <f t="shared" si="0"/>
        <v>1870.3683725833323</v>
      </c>
      <c r="K25" s="29">
        <f t="shared" si="0"/>
        <v>629.58552766666674</v>
      </c>
      <c r="L25" s="29">
        <f t="shared" si="0"/>
        <v>204.3524103333333</v>
      </c>
      <c r="M25" s="29">
        <f t="shared" si="0"/>
        <v>143.85812999999999</v>
      </c>
      <c r="N25" s="30">
        <v>0.04</v>
      </c>
      <c r="O25" s="30">
        <v>0.04</v>
      </c>
      <c r="P25" s="30">
        <v>0.04</v>
      </c>
      <c r="Q25" s="30">
        <v>0.04</v>
      </c>
      <c r="R25" s="29">
        <f t="shared" si="1"/>
        <v>3545.7220333333316</v>
      </c>
      <c r="S25" s="29">
        <f t="shared" si="1"/>
        <v>1193.5270666666668</v>
      </c>
      <c r="T25" s="29">
        <f t="shared" si="1"/>
        <v>295.09373333333332</v>
      </c>
      <c r="U25" s="29">
        <f t="shared" si="1"/>
        <v>295.09359999999998</v>
      </c>
      <c r="V25" s="29">
        <f t="shared" si="2"/>
        <v>-1675.3536607499993</v>
      </c>
      <c r="W25" s="29">
        <f t="shared" si="2"/>
        <v>-563.94153900000003</v>
      </c>
      <c r="X25" s="29">
        <f t="shared" si="2"/>
        <v>-90.741323000000023</v>
      </c>
      <c r="Y25" s="29">
        <f t="shared" si="2"/>
        <v>-151.23546999999999</v>
      </c>
      <c r="Z25" s="29">
        <f t="shared" si="11"/>
        <v>-13427.328647249995</v>
      </c>
      <c r="AA25" s="29">
        <f t="shared" si="11"/>
        <v>-4519.7791694999996</v>
      </c>
      <c r="AB25" s="29">
        <f t="shared" si="11"/>
        <v>-727.25749775000008</v>
      </c>
      <c r="AC25" s="29">
        <f t="shared" si="11"/>
        <v>-1212.0953683333332</v>
      </c>
      <c r="AD25" s="29">
        <f t="shared" si="3"/>
        <v>-19886.460682833327</v>
      </c>
      <c r="AE25" s="31">
        <v>0.21</v>
      </c>
      <c r="AF25" s="29">
        <f t="shared" si="8"/>
        <v>4176.1567433949986</v>
      </c>
      <c r="AG25" s="32">
        <f t="shared" si="9"/>
        <v>0</v>
      </c>
      <c r="AH25" s="34">
        <v>9.4857557879400395E-2</v>
      </c>
      <c r="AI25" s="34">
        <v>0.94913092769705776</v>
      </c>
      <c r="AJ25" s="29">
        <f t="shared" si="10"/>
        <v>-6339.5073233754856</v>
      </c>
      <c r="AK25" s="30">
        <v>8.765872661438906E-2</v>
      </c>
      <c r="AL25" s="30">
        <v>3.3731499665717479E-2</v>
      </c>
      <c r="AM25" s="30">
        <f t="shared" si="4"/>
        <v>0.16353289852867309</v>
      </c>
      <c r="AN25" s="35">
        <f t="shared" si="5"/>
        <v>-555.71313932968906</v>
      </c>
      <c r="AO25" s="35">
        <f t="shared" si="6"/>
        <v>-90.877380425052408</v>
      </c>
      <c r="AP25" s="36"/>
    </row>
    <row r="26" spans="1:42">
      <c r="A26" s="27">
        <v>44531</v>
      </c>
      <c r="B26" s="29">
        <v>1063716.6099999994</v>
      </c>
      <c r="C26" s="29">
        <v>358058.12000000005</v>
      </c>
      <c r="D26" s="29">
        <v>88528.12</v>
      </c>
      <c r="E26" s="29">
        <v>88528.08</v>
      </c>
      <c r="F26" s="30">
        <v>2.1100000000000001E-2</v>
      </c>
      <c r="G26" s="30">
        <v>2.1100000000000001E-2</v>
      </c>
      <c r="H26" s="30">
        <v>2.7699999999999999E-2</v>
      </c>
      <c r="I26" s="30">
        <v>1.95E-2</v>
      </c>
      <c r="J26" s="29">
        <f t="shared" si="0"/>
        <v>1870.3683725833323</v>
      </c>
      <c r="K26" s="29">
        <f t="shared" si="0"/>
        <v>629.58552766666674</v>
      </c>
      <c r="L26" s="29">
        <f t="shared" si="0"/>
        <v>204.3524103333333</v>
      </c>
      <c r="M26" s="29">
        <f t="shared" si="0"/>
        <v>143.85812999999999</v>
      </c>
      <c r="N26" s="30">
        <v>0.04</v>
      </c>
      <c r="O26" s="30">
        <v>0.04</v>
      </c>
      <c r="P26" s="30">
        <v>0.04</v>
      </c>
      <c r="Q26" s="30">
        <v>0.04</v>
      </c>
      <c r="R26" s="29">
        <f t="shared" si="1"/>
        <v>3545.7220333333316</v>
      </c>
      <c r="S26" s="29">
        <f t="shared" si="1"/>
        <v>1193.5270666666668</v>
      </c>
      <c r="T26" s="29">
        <f t="shared" si="1"/>
        <v>295.09373333333332</v>
      </c>
      <c r="U26" s="29">
        <f t="shared" si="1"/>
        <v>295.09359999999998</v>
      </c>
      <c r="V26" s="29">
        <f t="shared" si="2"/>
        <v>-1675.3536607499993</v>
      </c>
      <c r="W26" s="29">
        <f t="shared" si="2"/>
        <v>-563.94153900000003</v>
      </c>
      <c r="X26" s="29">
        <f t="shared" si="2"/>
        <v>-90.741323000000023</v>
      </c>
      <c r="Y26" s="29">
        <f t="shared" si="2"/>
        <v>-151.23546999999999</v>
      </c>
      <c r="Z26" s="29">
        <f t="shared" si="11"/>
        <v>-15102.682307999994</v>
      </c>
      <c r="AA26" s="29">
        <f t="shared" si="11"/>
        <v>-5083.7207085</v>
      </c>
      <c r="AB26" s="29">
        <f t="shared" si="11"/>
        <v>-817.99882075000005</v>
      </c>
      <c r="AC26" s="29">
        <f t="shared" si="11"/>
        <v>-1363.3308383333333</v>
      </c>
      <c r="AD26" s="29">
        <f t="shared" si="3"/>
        <v>-22367.732675583327</v>
      </c>
      <c r="AE26" s="31">
        <v>0.21</v>
      </c>
      <c r="AF26" s="29">
        <f t="shared" si="8"/>
        <v>4697.2238618724987</v>
      </c>
      <c r="AG26" s="32">
        <f t="shared" si="9"/>
        <v>0</v>
      </c>
      <c r="AH26" s="34">
        <v>9.4857557879400395E-2</v>
      </c>
      <c r="AI26" s="34">
        <v>0.94913092769705776</v>
      </c>
      <c r="AJ26" s="29">
        <f t="shared" si="10"/>
        <v>-7947.8635050355606</v>
      </c>
      <c r="AK26" s="30">
        <v>8.765872661438906E-2</v>
      </c>
      <c r="AL26" s="30">
        <v>3.3731499665717479E-2</v>
      </c>
      <c r="AM26" s="30">
        <f t="shared" si="4"/>
        <v>0.16353289852867309</v>
      </c>
      <c r="AN26" s="35">
        <f t="shared" si="5"/>
        <v>-696.69959415639221</v>
      </c>
      <c r="AO26" s="35">
        <f t="shared" si="6"/>
        <v>-113.933304036145</v>
      </c>
      <c r="AP26" s="36">
        <f>SUM(AN15:AO26)</f>
        <v>-2942.8508324435825</v>
      </c>
    </row>
    <row r="27" spans="1:42" hidden="1">
      <c r="A27" s="27">
        <v>44562</v>
      </c>
      <c r="B27" s="29">
        <v>1072921.9099999995</v>
      </c>
      <c r="C27" s="29">
        <v>361156.72000000003</v>
      </c>
      <c r="D27" s="29">
        <v>89294.239999999991</v>
      </c>
      <c r="E27" s="29">
        <v>89294.2</v>
      </c>
      <c r="F27" s="30">
        <v>2.1100000000000001E-2</v>
      </c>
      <c r="G27" s="30">
        <v>2.1100000000000001E-2</v>
      </c>
      <c r="H27" s="30">
        <v>2.7699999999999999E-2</v>
      </c>
      <c r="I27" s="30">
        <v>1.95E-2</v>
      </c>
      <c r="J27" s="29">
        <f t="shared" si="0"/>
        <v>1886.5543584166655</v>
      </c>
      <c r="K27" s="29">
        <f t="shared" si="0"/>
        <v>635.03389933333335</v>
      </c>
      <c r="L27" s="29">
        <f t="shared" si="0"/>
        <v>206.12087066666663</v>
      </c>
      <c r="M27" s="29">
        <f t="shared" si="0"/>
        <v>145.10307499999999</v>
      </c>
      <c r="N27" s="30">
        <v>0.04</v>
      </c>
      <c r="O27" s="30">
        <v>0.04</v>
      </c>
      <c r="P27" s="30">
        <v>0.04</v>
      </c>
      <c r="Q27" s="30">
        <v>0.04</v>
      </c>
      <c r="R27" s="29">
        <f t="shared" si="1"/>
        <v>3576.4063666666648</v>
      </c>
      <c r="S27" s="29">
        <f t="shared" si="1"/>
        <v>1203.8557333333335</v>
      </c>
      <c r="T27" s="29">
        <f t="shared" si="1"/>
        <v>297.64746666666662</v>
      </c>
      <c r="U27" s="29">
        <f t="shared" si="1"/>
        <v>297.64733333333334</v>
      </c>
      <c r="V27" s="29">
        <f t="shared" si="2"/>
        <v>-1689.8520082499992</v>
      </c>
      <c r="W27" s="29">
        <f t="shared" si="2"/>
        <v>-568.82183400000019</v>
      </c>
      <c r="X27" s="29">
        <f t="shared" si="2"/>
        <v>-91.526595999999984</v>
      </c>
      <c r="Y27" s="29">
        <f t="shared" si="2"/>
        <v>-152.54425833333335</v>
      </c>
      <c r="Z27" s="29">
        <f t="shared" si="11"/>
        <v>-16792.534316249992</v>
      </c>
      <c r="AA27" s="29">
        <f t="shared" si="11"/>
        <v>-5652.5425425000003</v>
      </c>
      <c r="AB27" s="29">
        <f t="shared" si="11"/>
        <v>-909.52541674999998</v>
      </c>
      <c r="AC27" s="29">
        <f t="shared" si="11"/>
        <v>-1515.8750966666666</v>
      </c>
      <c r="AD27" s="29"/>
      <c r="AE27" s="31">
        <v>0.21</v>
      </c>
      <c r="AF27" s="32">
        <f t="shared" si="8"/>
        <v>5222.8002481549975</v>
      </c>
      <c r="AG27" s="32">
        <f t="shared" si="9"/>
        <v>0</v>
      </c>
      <c r="AH27" s="34">
        <v>0.14219887751973773</v>
      </c>
      <c r="AI27" s="34">
        <v>1</v>
      </c>
      <c r="AJ27" s="29">
        <f t="shared" si="10"/>
        <v>-10150.331851428198</v>
      </c>
      <c r="AK27" s="30">
        <v>8.653100142272907E-2</v>
      </c>
      <c r="AL27" s="30">
        <v>3.2637404272758387E-2</v>
      </c>
      <c r="AM27" s="30">
        <f t="shared" si="4"/>
        <v>0.16556084920192848</v>
      </c>
      <c r="AN27" s="35">
        <f t="shared" si="5"/>
        <v>-878.3183798771056</v>
      </c>
      <c r="AO27" s="35">
        <f t="shared" si="6"/>
        <v>-145.41513684211563</v>
      </c>
      <c r="AP27" s="36"/>
    </row>
    <row r="28" spans="1:42" hidden="1">
      <c r="A28" s="27">
        <v>44593</v>
      </c>
      <c r="B28" s="29">
        <v>1072921.9099999995</v>
      </c>
      <c r="C28" s="29">
        <v>361156.72000000003</v>
      </c>
      <c r="D28" s="29">
        <v>89294.239999999991</v>
      </c>
      <c r="E28" s="29">
        <v>89294.2</v>
      </c>
      <c r="F28" s="30">
        <v>2.1100000000000001E-2</v>
      </c>
      <c r="G28" s="30">
        <v>2.1100000000000001E-2</v>
      </c>
      <c r="H28" s="30">
        <v>2.7699999999999999E-2</v>
      </c>
      <c r="I28" s="30">
        <v>1.95E-2</v>
      </c>
      <c r="J28" s="29">
        <f t="shared" si="0"/>
        <v>1886.5543584166655</v>
      </c>
      <c r="K28" s="29">
        <f t="shared" si="0"/>
        <v>635.03389933333335</v>
      </c>
      <c r="L28" s="29">
        <f t="shared" si="0"/>
        <v>206.12087066666663</v>
      </c>
      <c r="M28" s="29">
        <f t="shared" si="0"/>
        <v>145.10307499999999</v>
      </c>
      <c r="N28" s="30">
        <v>0.04</v>
      </c>
      <c r="O28" s="30">
        <v>0.04</v>
      </c>
      <c r="P28" s="30">
        <v>0.04</v>
      </c>
      <c r="Q28" s="30">
        <v>0.04</v>
      </c>
      <c r="R28" s="29">
        <f t="shared" si="1"/>
        <v>3576.4063666666648</v>
      </c>
      <c r="S28" s="29">
        <f t="shared" si="1"/>
        <v>1203.8557333333335</v>
      </c>
      <c r="T28" s="29">
        <f t="shared" si="1"/>
        <v>297.64746666666662</v>
      </c>
      <c r="U28" s="29">
        <f t="shared" si="1"/>
        <v>297.64733333333334</v>
      </c>
      <c r="V28" s="29">
        <f t="shared" si="2"/>
        <v>-1689.8520082499992</v>
      </c>
      <c r="W28" s="29">
        <f t="shared" si="2"/>
        <v>-568.82183400000019</v>
      </c>
      <c r="X28" s="29">
        <f t="shared" si="2"/>
        <v>-91.526595999999984</v>
      </c>
      <c r="Y28" s="29">
        <f t="shared" si="2"/>
        <v>-152.54425833333335</v>
      </c>
      <c r="Z28" s="29">
        <f t="shared" si="11"/>
        <v>-18482.386324499992</v>
      </c>
      <c r="AA28" s="29">
        <f t="shared" si="11"/>
        <v>-6221.3643765000006</v>
      </c>
      <c r="AB28" s="29">
        <f t="shared" si="11"/>
        <v>-1001.0520127499999</v>
      </c>
      <c r="AC28" s="29">
        <f t="shared" si="11"/>
        <v>-1668.419355</v>
      </c>
      <c r="AD28" s="29"/>
      <c r="AE28" s="31">
        <v>0.21</v>
      </c>
      <c r="AF28" s="32">
        <f t="shared" si="8"/>
        <v>5748.3766344374981</v>
      </c>
      <c r="AG28" s="32">
        <f t="shared" si="9"/>
        <v>0</v>
      </c>
      <c r="AH28" s="34">
        <v>0.14219887751973773</v>
      </c>
      <c r="AI28" s="34">
        <v>1</v>
      </c>
      <c r="AJ28" s="29">
        <f t="shared" si="10"/>
        <v>-12218.596132164994</v>
      </c>
      <c r="AK28" s="30">
        <v>8.653100142272907E-2</v>
      </c>
      <c r="AL28" s="30">
        <v>3.2637404272758387E-2</v>
      </c>
      <c r="AM28" s="30">
        <f t="shared" si="4"/>
        <v>0.16556084920192848</v>
      </c>
      <c r="AN28" s="35">
        <f t="shared" si="5"/>
        <v>-1057.2873592961209</v>
      </c>
      <c r="AO28" s="35">
        <f t="shared" si="6"/>
        <v>-175.04539305553027</v>
      </c>
      <c r="AP28" s="36">
        <f t="shared" ref="AP28" si="12">SUM(AN28:AO28)</f>
        <v>-1232.3327523516512</v>
      </c>
    </row>
    <row r="30" spans="1:42">
      <c r="B30" s="18">
        <f>SUM(B18:B26)/13</f>
        <v>737615.74153846118</v>
      </c>
      <c r="C30" s="18" t="s">
        <v>51</v>
      </c>
      <c r="D30" s="18">
        <f>SUM(D18:D26)/13</f>
        <v>61388.279230769229</v>
      </c>
      <c r="E30" s="18">
        <f>SUM(E18:E26)/13</f>
        <v>61388.255384615375</v>
      </c>
      <c r="R30" s="37"/>
      <c r="S30" s="37"/>
      <c r="T30" s="37"/>
      <c r="U30" s="37"/>
      <c r="V30" s="37">
        <f>SUM(V15:V26)</f>
        <v>-15102.682307999994</v>
      </c>
      <c r="W30" s="37">
        <f>SUM(W15:W26)</f>
        <v>-5083.7207085</v>
      </c>
      <c r="X30" s="37">
        <f>SUM(X15:X26)</f>
        <v>-817.99882075000005</v>
      </c>
      <c r="Y30" s="37">
        <f>SUM(Y15:Y26)</f>
        <v>-1363.3308383333333</v>
      </c>
    </row>
    <row r="31" spans="1:42">
      <c r="W31" s="18" t="s">
        <v>365</v>
      </c>
      <c r="Y31" s="18">
        <f>SUM(V30:Y30)</f>
        <v>-22367.732675583327</v>
      </c>
    </row>
  </sheetData>
  <mergeCells count="8">
    <mergeCell ref="Z4:AC4"/>
    <mergeCell ref="AH4:AI4"/>
    <mergeCell ref="B4:E4"/>
    <mergeCell ref="F4:I4"/>
    <mergeCell ref="J4:M4"/>
    <mergeCell ref="N4:Q4"/>
    <mergeCell ref="R4:U4"/>
    <mergeCell ref="V4:Y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7F58-C985-4C1B-974B-51874A3B37C8}">
  <sheetPr>
    <tabColor rgb="FFFFC000"/>
  </sheetPr>
  <dimension ref="A1:AM46"/>
  <sheetViews>
    <sheetView workbookViewId="0">
      <pane xSplit="1" ySplit="6" topLeftCell="P14" activePane="bottomRight" state="frozen"/>
      <selection pane="topRight" activeCell="B1" sqref="B1"/>
      <selection pane="bottomLeft" activeCell="A7" sqref="A7"/>
      <selection pane="bottomRight" activeCell="R18" sqref="R18:U18"/>
    </sheetView>
  </sheetViews>
  <sheetFormatPr defaultRowHeight="14.5"/>
  <cols>
    <col min="1" max="1" width="8.81640625" customWidth="1"/>
    <col min="2" max="3" width="12.7265625" bestFit="1" customWidth="1"/>
    <col min="4" max="4" width="15.7265625" bestFit="1" customWidth="1"/>
    <col min="5" max="5" width="12.7265625" bestFit="1" customWidth="1"/>
    <col min="6" max="6" width="14.54296875" bestFit="1" customWidth="1"/>
    <col min="7" max="10" width="8.54296875" bestFit="1" customWidth="1"/>
    <col min="11" max="11" width="8.81640625" bestFit="1" customWidth="1"/>
    <col min="12" max="12" width="8.54296875" bestFit="1" customWidth="1"/>
    <col min="13" max="13" width="8.7265625" bestFit="1" customWidth="1"/>
    <col min="14" max="14" width="11.54296875" bestFit="1" customWidth="1"/>
    <col min="15" max="16" width="10.453125" bestFit="1" customWidth="1"/>
    <col min="17" max="20" width="8.54296875" bestFit="1" customWidth="1"/>
    <col min="21" max="21" width="8.81640625" bestFit="1" customWidth="1"/>
    <col min="22" max="22" width="8.54296875" bestFit="1" customWidth="1"/>
    <col min="23" max="23" width="9.26953125" bestFit="1" customWidth="1"/>
    <col min="24" max="24" width="10.26953125" bestFit="1" customWidth="1"/>
    <col min="25" max="26" width="9.26953125" bestFit="1" customWidth="1"/>
    <col min="27" max="27" width="8.54296875" bestFit="1" customWidth="1"/>
    <col min="28" max="28" width="12.26953125" bestFit="1" customWidth="1"/>
    <col min="29" max="29" width="10.81640625" bestFit="1" customWidth="1"/>
    <col min="30" max="31" width="9.81640625" bestFit="1" customWidth="1"/>
    <col min="32" max="32" width="8.54296875" bestFit="1" customWidth="1"/>
    <col min="33" max="33" width="9.453125" bestFit="1" customWidth="1"/>
    <col min="34" max="34" width="12.26953125" bestFit="1" customWidth="1"/>
    <col min="35" max="35" width="9.453125" bestFit="1" customWidth="1"/>
    <col min="36" max="36" width="10.54296875" bestFit="1" customWidth="1"/>
    <col min="37" max="37" width="12.26953125" bestFit="1" customWidth="1"/>
    <col min="38" max="38" width="8" bestFit="1" customWidth="1"/>
    <col min="39" max="39" width="12.7265625" bestFit="1" customWidth="1"/>
  </cols>
  <sheetData>
    <row r="1" spans="1:39">
      <c r="A1" s="12" t="s">
        <v>56</v>
      </c>
    </row>
    <row r="2" spans="1:39">
      <c r="A2" s="12" t="s">
        <v>368</v>
      </c>
    </row>
    <row r="5" spans="1:39">
      <c r="A5" s="39"/>
      <c r="B5" s="156" t="s">
        <v>26</v>
      </c>
      <c r="C5" s="157"/>
      <c r="D5" s="157"/>
      <c r="E5" s="157"/>
      <c r="F5" s="158"/>
      <c r="G5" s="153" t="s">
        <v>27</v>
      </c>
      <c r="H5" s="154"/>
      <c r="I5" s="154"/>
      <c r="J5" s="154"/>
      <c r="K5" s="155"/>
      <c r="L5" s="153" t="s">
        <v>28</v>
      </c>
      <c r="M5" s="154"/>
      <c r="N5" s="154"/>
      <c r="O5" s="154"/>
      <c r="P5" s="155"/>
      <c r="Q5" s="153" t="s">
        <v>29</v>
      </c>
      <c r="R5" s="154"/>
      <c r="S5" s="154"/>
      <c r="T5" s="154"/>
      <c r="U5" s="155"/>
      <c r="V5" s="153" t="s">
        <v>30</v>
      </c>
      <c r="W5" s="154"/>
      <c r="X5" s="154"/>
      <c r="Y5" s="154"/>
      <c r="Z5" s="155"/>
      <c r="AA5" s="153" t="s">
        <v>31</v>
      </c>
      <c r="AB5" s="154"/>
      <c r="AC5" s="154"/>
      <c r="AD5" s="154"/>
      <c r="AE5" s="155"/>
      <c r="AF5" s="153" t="s">
        <v>32</v>
      </c>
      <c r="AG5" s="154"/>
      <c r="AH5" s="154"/>
      <c r="AI5" s="154"/>
      <c r="AJ5" s="154"/>
      <c r="AK5" s="155"/>
      <c r="AL5" s="39"/>
      <c r="AM5" s="40"/>
    </row>
    <row r="6" spans="1:39" ht="88.5">
      <c r="A6" s="41" t="s">
        <v>33</v>
      </c>
      <c r="B6" s="42" t="s">
        <v>61</v>
      </c>
      <c r="C6" s="42" t="s">
        <v>62</v>
      </c>
      <c r="D6" s="42" t="s">
        <v>34</v>
      </c>
      <c r="E6" s="42" t="s">
        <v>36</v>
      </c>
      <c r="F6" s="42" t="s">
        <v>37</v>
      </c>
      <c r="G6" s="42" t="s">
        <v>61</v>
      </c>
      <c r="H6" s="42" t="s">
        <v>62</v>
      </c>
      <c r="I6" s="43" t="s">
        <v>34</v>
      </c>
      <c r="J6" s="43" t="s">
        <v>36</v>
      </c>
      <c r="K6" s="43" t="s">
        <v>37</v>
      </c>
      <c r="L6" s="42" t="s">
        <v>61</v>
      </c>
      <c r="M6" s="42" t="s">
        <v>62</v>
      </c>
      <c r="N6" s="43" t="s">
        <v>34</v>
      </c>
      <c r="O6" s="43" t="s">
        <v>36</v>
      </c>
      <c r="P6" s="43" t="s">
        <v>37</v>
      </c>
      <c r="Q6" s="42" t="s">
        <v>61</v>
      </c>
      <c r="R6" s="42" t="s">
        <v>62</v>
      </c>
      <c r="S6" s="43" t="s">
        <v>34</v>
      </c>
      <c r="T6" s="43" t="s">
        <v>36</v>
      </c>
      <c r="U6" s="43" t="s">
        <v>37</v>
      </c>
      <c r="V6" s="42" t="s">
        <v>61</v>
      </c>
      <c r="W6" s="42" t="s">
        <v>62</v>
      </c>
      <c r="X6" s="43" t="s">
        <v>34</v>
      </c>
      <c r="Y6" s="43" t="s">
        <v>36</v>
      </c>
      <c r="Z6" s="43" t="s">
        <v>37</v>
      </c>
      <c r="AA6" s="42" t="s">
        <v>61</v>
      </c>
      <c r="AB6" s="42" t="s">
        <v>62</v>
      </c>
      <c r="AC6" s="43" t="s">
        <v>34</v>
      </c>
      <c r="AD6" s="43" t="s">
        <v>36</v>
      </c>
      <c r="AE6" s="43" t="s">
        <v>37</v>
      </c>
      <c r="AF6" s="42" t="s">
        <v>61</v>
      </c>
      <c r="AG6" s="42" t="s">
        <v>62</v>
      </c>
      <c r="AH6" s="43" t="s">
        <v>34</v>
      </c>
      <c r="AI6" s="43" t="s">
        <v>36</v>
      </c>
      <c r="AJ6" s="43" t="s">
        <v>37</v>
      </c>
      <c r="AK6" s="43" t="s">
        <v>63</v>
      </c>
      <c r="AL6" s="44" t="s">
        <v>39</v>
      </c>
      <c r="AM6" s="45" t="s">
        <v>40</v>
      </c>
    </row>
    <row r="7" spans="1:39" s="52" customFormat="1">
      <c r="A7" s="46">
        <v>43435</v>
      </c>
      <c r="B7" s="47"/>
      <c r="C7" s="47"/>
      <c r="D7" s="47"/>
      <c r="E7" s="47"/>
      <c r="F7" s="47"/>
      <c r="G7" s="48"/>
      <c r="H7" s="48"/>
      <c r="I7" s="48"/>
      <c r="J7" s="48"/>
      <c r="K7" s="48"/>
      <c r="L7" s="49"/>
      <c r="M7" s="47"/>
      <c r="N7" s="47"/>
      <c r="O7" s="47"/>
      <c r="P7" s="47"/>
      <c r="Q7" s="48"/>
      <c r="R7" s="48"/>
      <c r="S7" s="48"/>
      <c r="T7" s="48"/>
      <c r="U7" s="48"/>
      <c r="V7" s="50"/>
      <c r="W7" s="50"/>
      <c r="X7" s="50"/>
      <c r="Y7" s="50"/>
      <c r="Z7" s="50"/>
      <c r="AA7" s="50"/>
      <c r="AB7" s="50"/>
      <c r="AC7" s="50"/>
      <c r="AD7" s="50"/>
      <c r="AE7" s="50"/>
      <c r="AF7" s="49"/>
      <c r="AG7" s="49"/>
      <c r="AH7" s="49"/>
      <c r="AI7" s="49"/>
      <c r="AJ7" s="49"/>
      <c r="AK7" s="49"/>
      <c r="AL7" s="51"/>
      <c r="AM7" s="47"/>
    </row>
    <row r="8" spans="1:39" s="52" customFormat="1">
      <c r="A8" s="46">
        <v>43466</v>
      </c>
      <c r="B8" s="47">
        <v>206680.48</v>
      </c>
      <c r="C8" s="47">
        <v>315679.66000000003</v>
      </c>
      <c r="D8" s="47">
        <v>9466667.3899999987</v>
      </c>
      <c r="E8" s="47">
        <v>649198.18999999994</v>
      </c>
      <c r="F8" s="47">
        <v>991649.88</v>
      </c>
      <c r="G8" s="48">
        <v>0</v>
      </c>
      <c r="H8" s="48">
        <v>1.0800000000000001E-2</v>
      </c>
      <c r="I8" s="48">
        <v>2.1100000000000001E-2</v>
      </c>
      <c r="J8" s="48">
        <v>2.7699999999999999E-2</v>
      </c>
      <c r="K8" s="48">
        <v>1.95E-2</v>
      </c>
      <c r="L8" s="49">
        <f>G8*B8/12</f>
        <v>0</v>
      </c>
      <c r="M8" s="47">
        <f>H8*C8/12</f>
        <v>284.11169400000006</v>
      </c>
      <c r="N8" s="47">
        <f t="shared" ref="N8:P23" si="0">I8*D8/12</f>
        <v>16645.556827416665</v>
      </c>
      <c r="O8" s="47">
        <f t="shared" si="0"/>
        <v>1498.5658219166664</v>
      </c>
      <c r="P8" s="47">
        <f t="shared" si="0"/>
        <v>1611.431055</v>
      </c>
      <c r="Q8" s="48">
        <v>0</v>
      </c>
      <c r="R8" s="48">
        <v>6.6699999999999995E-2</v>
      </c>
      <c r="S8" s="48">
        <v>6.6699999999999995E-2</v>
      </c>
      <c r="T8" s="48">
        <v>6.6699999999999995E-2</v>
      </c>
      <c r="U8" s="48">
        <v>6.6699999999999995E-2</v>
      </c>
      <c r="V8" s="50">
        <f t="shared" ref="V8:Z23" si="1">B8*Q8/12</f>
        <v>0</v>
      </c>
      <c r="W8" s="50">
        <f t="shared" si="1"/>
        <v>1754.6527768333335</v>
      </c>
      <c r="X8" s="50">
        <f t="shared" si="1"/>
        <v>52618.89290941666</v>
      </c>
      <c r="Y8" s="50">
        <f t="shared" si="1"/>
        <v>3608.4599394166657</v>
      </c>
      <c r="Z8" s="50">
        <f t="shared" si="1"/>
        <v>5511.9205829999992</v>
      </c>
      <c r="AA8" s="50">
        <f t="shared" ref="AA8:AE23" si="2">L8-V8</f>
        <v>0</v>
      </c>
      <c r="AB8" s="50">
        <f t="shared" si="2"/>
        <v>-1470.5410828333333</v>
      </c>
      <c r="AC8" s="50">
        <f t="shared" si="2"/>
        <v>-35973.336081999994</v>
      </c>
      <c r="AD8" s="50">
        <f t="shared" si="2"/>
        <v>-2109.8941174999991</v>
      </c>
      <c r="AE8" s="50">
        <f t="shared" si="2"/>
        <v>-3900.4895279999992</v>
      </c>
      <c r="AF8" s="49">
        <f t="shared" ref="AF8:AJ23" si="3">AF7+AA8</f>
        <v>0</v>
      </c>
      <c r="AG8" s="49">
        <f t="shared" si="3"/>
        <v>-1470.5410828333333</v>
      </c>
      <c r="AH8" s="49">
        <f t="shared" si="3"/>
        <v>-35973.336081999994</v>
      </c>
      <c r="AI8" s="49">
        <f t="shared" si="3"/>
        <v>-2109.8941174999991</v>
      </c>
      <c r="AJ8" s="49">
        <f t="shared" si="3"/>
        <v>-3900.4895279999992</v>
      </c>
      <c r="AK8" s="49">
        <f>SUM(AF8:AJ8)</f>
        <v>-43454.260810333326</v>
      </c>
      <c r="AL8" s="51">
        <v>0.21</v>
      </c>
      <c r="AM8" s="47">
        <f t="shared" ref="AM8:AM15" si="4">SUM(AF8:AJ8)*-AL8</f>
        <v>9125.3947701699981</v>
      </c>
    </row>
    <row r="9" spans="1:39" s="52" customFormat="1">
      <c r="A9" s="46">
        <v>43497</v>
      </c>
      <c r="B9" s="47">
        <v>206680.48</v>
      </c>
      <c r="C9" s="47">
        <v>315679.66000000003</v>
      </c>
      <c r="D9" s="47">
        <v>9466667.3899999987</v>
      </c>
      <c r="E9" s="47">
        <v>649198.18999999994</v>
      </c>
      <c r="F9" s="47">
        <v>991649.88</v>
      </c>
      <c r="G9" s="48">
        <v>0</v>
      </c>
      <c r="H9" s="48">
        <v>1.0800000000000001E-2</v>
      </c>
      <c r="I9" s="48">
        <v>2.1100000000000001E-2</v>
      </c>
      <c r="J9" s="48">
        <v>2.7699999999999999E-2</v>
      </c>
      <c r="K9" s="48">
        <v>1.95E-2</v>
      </c>
      <c r="L9" s="49">
        <f t="shared" ref="L9:P43" si="5">G9*B9/12</f>
        <v>0</v>
      </c>
      <c r="M9" s="47">
        <f t="shared" si="5"/>
        <v>284.11169400000006</v>
      </c>
      <c r="N9" s="47">
        <f t="shared" si="0"/>
        <v>16645.556827416665</v>
      </c>
      <c r="O9" s="47">
        <f t="shared" si="0"/>
        <v>1498.5658219166664</v>
      </c>
      <c r="P9" s="47">
        <f t="shared" si="0"/>
        <v>1611.431055</v>
      </c>
      <c r="Q9" s="48">
        <v>0</v>
      </c>
      <c r="R9" s="48">
        <v>6.6699999999999995E-2</v>
      </c>
      <c r="S9" s="48">
        <v>6.6699999999999995E-2</v>
      </c>
      <c r="T9" s="48">
        <v>6.6699999999999995E-2</v>
      </c>
      <c r="U9" s="48">
        <v>6.6699999999999995E-2</v>
      </c>
      <c r="V9" s="50">
        <f t="shared" si="1"/>
        <v>0</v>
      </c>
      <c r="W9" s="50">
        <f t="shared" si="1"/>
        <v>1754.6527768333335</v>
      </c>
      <c r="X9" s="50">
        <f t="shared" si="1"/>
        <v>52618.89290941666</v>
      </c>
      <c r="Y9" s="50">
        <f t="shared" si="1"/>
        <v>3608.4599394166657</v>
      </c>
      <c r="Z9" s="50">
        <f t="shared" si="1"/>
        <v>5511.9205829999992</v>
      </c>
      <c r="AA9" s="50">
        <f t="shared" si="2"/>
        <v>0</v>
      </c>
      <c r="AB9" s="50">
        <f t="shared" si="2"/>
        <v>-1470.5410828333333</v>
      </c>
      <c r="AC9" s="50">
        <f t="shared" si="2"/>
        <v>-35973.336081999994</v>
      </c>
      <c r="AD9" s="50">
        <f t="shared" si="2"/>
        <v>-2109.8941174999991</v>
      </c>
      <c r="AE9" s="50">
        <f t="shared" si="2"/>
        <v>-3900.4895279999992</v>
      </c>
      <c r="AF9" s="49">
        <f t="shared" si="3"/>
        <v>0</v>
      </c>
      <c r="AG9" s="49">
        <f t="shared" si="3"/>
        <v>-2941.0821656666667</v>
      </c>
      <c r="AH9" s="49">
        <f t="shared" si="3"/>
        <v>-71946.672163999989</v>
      </c>
      <c r="AI9" s="49">
        <f t="shared" si="3"/>
        <v>-4219.7882349999982</v>
      </c>
      <c r="AJ9" s="49">
        <f t="shared" si="3"/>
        <v>-7800.9790559999983</v>
      </c>
      <c r="AK9" s="49">
        <f t="shared" ref="AK9:AK43" si="6">SUM(AF9:AJ9)</f>
        <v>-86908.521620666652</v>
      </c>
      <c r="AL9" s="51">
        <v>0.21</v>
      </c>
      <c r="AM9" s="47">
        <f t="shared" si="4"/>
        <v>18250.789540339996</v>
      </c>
    </row>
    <row r="10" spans="1:39" s="52" customFormat="1">
      <c r="A10" s="46">
        <v>43525</v>
      </c>
      <c r="B10" s="47">
        <v>206680.48</v>
      </c>
      <c r="C10" s="47">
        <v>315679.66000000003</v>
      </c>
      <c r="D10" s="47">
        <v>9466667.3899999987</v>
      </c>
      <c r="E10" s="47">
        <v>649198.18999999994</v>
      </c>
      <c r="F10" s="47">
        <v>991649.88</v>
      </c>
      <c r="G10" s="48">
        <v>0</v>
      </c>
      <c r="H10" s="48">
        <v>1.0800000000000001E-2</v>
      </c>
      <c r="I10" s="48">
        <v>2.1100000000000001E-2</v>
      </c>
      <c r="J10" s="48">
        <v>2.7699999999999999E-2</v>
      </c>
      <c r="K10" s="48">
        <v>1.95E-2</v>
      </c>
      <c r="L10" s="49">
        <f t="shared" si="5"/>
        <v>0</v>
      </c>
      <c r="M10" s="47">
        <f t="shared" si="5"/>
        <v>284.11169400000006</v>
      </c>
      <c r="N10" s="47">
        <f t="shared" si="0"/>
        <v>16645.556827416665</v>
      </c>
      <c r="O10" s="47">
        <f t="shared" si="0"/>
        <v>1498.5658219166664</v>
      </c>
      <c r="P10" s="47">
        <f t="shared" si="0"/>
        <v>1611.431055</v>
      </c>
      <c r="Q10" s="48">
        <v>0</v>
      </c>
      <c r="R10" s="48">
        <v>6.6699999999999995E-2</v>
      </c>
      <c r="S10" s="48">
        <v>6.6699999999999995E-2</v>
      </c>
      <c r="T10" s="48">
        <v>6.6699999999999995E-2</v>
      </c>
      <c r="U10" s="48">
        <v>6.6699999999999995E-2</v>
      </c>
      <c r="V10" s="50">
        <f t="shared" si="1"/>
        <v>0</v>
      </c>
      <c r="W10" s="50">
        <f t="shared" si="1"/>
        <v>1754.6527768333335</v>
      </c>
      <c r="X10" s="50">
        <f t="shared" si="1"/>
        <v>52618.89290941666</v>
      </c>
      <c r="Y10" s="50">
        <f t="shared" si="1"/>
        <v>3608.4599394166657</v>
      </c>
      <c r="Z10" s="50">
        <f t="shared" si="1"/>
        <v>5511.9205829999992</v>
      </c>
      <c r="AA10" s="50">
        <f t="shared" si="2"/>
        <v>0</v>
      </c>
      <c r="AB10" s="50">
        <f t="shared" si="2"/>
        <v>-1470.5410828333333</v>
      </c>
      <c r="AC10" s="50">
        <f t="shared" si="2"/>
        <v>-35973.336081999994</v>
      </c>
      <c r="AD10" s="50">
        <f t="shared" si="2"/>
        <v>-2109.8941174999991</v>
      </c>
      <c r="AE10" s="50">
        <f t="shared" si="2"/>
        <v>-3900.4895279999992</v>
      </c>
      <c r="AF10" s="49">
        <f t="shared" si="3"/>
        <v>0</v>
      </c>
      <c r="AG10" s="49">
        <f t="shared" si="3"/>
        <v>-4411.6232485</v>
      </c>
      <c r="AH10" s="49">
        <f t="shared" si="3"/>
        <v>-107920.00824599998</v>
      </c>
      <c r="AI10" s="49">
        <f t="shared" si="3"/>
        <v>-6329.6823524999973</v>
      </c>
      <c r="AJ10" s="49">
        <f t="shared" si="3"/>
        <v>-11701.468583999998</v>
      </c>
      <c r="AK10" s="49">
        <f t="shared" si="6"/>
        <v>-130362.78243099997</v>
      </c>
      <c r="AL10" s="51">
        <v>0.21</v>
      </c>
      <c r="AM10" s="47">
        <f t="shared" si="4"/>
        <v>27376.184310509994</v>
      </c>
    </row>
    <row r="11" spans="1:39" s="52" customFormat="1">
      <c r="A11" s="46">
        <v>43556</v>
      </c>
      <c r="B11" s="47">
        <v>206680.48</v>
      </c>
      <c r="C11" s="47">
        <v>315679.66000000003</v>
      </c>
      <c r="D11" s="47">
        <v>9466667.3899999987</v>
      </c>
      <c r="E11" s="47">
        <v>649198.18999999994</v>
      </c>
      <c r="F11" s="47">
        <v>991649.88</v>
      </c>
      <c r="G11" s="48">
        <v>0</v>
      </c>
      <c r="H11" s="48">
        <v>1.0800000000000001E-2</v>
      </c>
      <c r="I11" s="48">
        <v>2.1100000000000001E-2</v>
      </c>
      <c r="J11" s="48">
        <v>2.7699999999999999E-2</v>
      </c>
      <c r="K11" s="48">
        <v>1.95E-2</v>
      </c>
      <c r="L11" s="49">
        <f t="shared" si="5"/>
        <v>0</v>
      </c>
      <c r="M11" s="47">
        <f t="shared" si="5"/>
        <v>284.11169400000006</v>
      </c>
      <c r="N11" s="47">
        <f t="shared" si="0"/>
        <v>16645.556827416665</v>
      </c>
      <c r="O11" s="47">
        <f t="shared" si="0"/>
        <v>1498.5658219166664</v>
      </c>
      <c r="P11" s="47">
        <f t="shared" si="0"/>
        <v>1611.431055</v>
      </c>
      <c r="Q11" s="48">
        <v>0</v>
      </c>
      <c r="R11" s="48">
        <v>6.6699999999999995E-2</v>
      </c>
      <c r="S11" s="48">
        <v>6.6699999999999995E-2</v>
      </c>
      <c r="T11" s="48">
        <v>6.6699999999999995E-2</v>
      </c>
      <c r="U11" s="48">
        <v>6.6699999999999995E-2</v>
      </c>
      <c r="V11" s="50">
        <f t="shared" si="1"/>
        <v>0</v>
      </c>
      <c r="W11" s="50">
        <f t="shared" si="1"/>
        <v>1754.6527768333335</v>
      </c>
      <c r="X11" s="50">
        <f t="shared" si="1"/>
        <v>52618.89290941666</v>
      </c>
      <c r="Y11" s="50">
        <f t="shared" si="1"/>
        <v>3608.4599394166657</v>
      </c>
      <c r="Z11" s="50">
        <f t="shared" si="1"/>
        <v>5511.9205829999992</v>
      </c>
      <c r="AA11" s="50">
        <f t="shared" si="2"/>
        <v>0</v>
      </c>
      <c r="AB11" s="50">
        <f t="shared" si="2"/>
        <v>-1470.5410828333333</v>
      </c>
      <c r="AC11" s="50">
        <f t="shared" si="2"/>
        <v>-35973.336081999994</v>
      </c>
      <c r="AD11" s="50">
        <f t="shared" si="2"/>
        <v>-2109.8941174999991</v>
      </c>
      <c r="AE11" s="50">
        <f t="shared" si="2"/>
        <v>-3900.4895279999992</v>
      </c>
      <c r="AF11" s="49">
        <f t="shared" si="3"/>
        <v>0</v>
      </c>
      <c r="AG11" s="49">
        <f t="shared" si="3"/>
        <v>-5882.1643313333334</v>
      </c>
      <c r="AH11" s="49">
        <f t="shared" si="3"/>
        <v>-143893.34432799998</v>
      </c>
      <c r="AI11" s="49">
        <f t="shared" si="3"/>
        <v>-8439.5764699999963</v>
      </c>
      <c r="AJ11" s="49">
        <f t="shared" si="3"/>
        <v>-15601.958111999997</v>
      </c>
      <c r="AK11" s="49">
        <f t="shared" si="6"/>
        <v>-173817.0432413333</v>
      </c>
      <c r="AL11" s="51">
        <v>0.21</v>
      </c>
      <c r="AM11" s="47">
        <f t="shared" si="4"/>
        <v>36501.579080679992</v>
      </c>
    </row>
    <row r="12" spans="1:39" s="52" customFormat="1">
      <c r="A12" s="46">
        <v>43586</v>
      </c>
      <c r="B12" s="47">
        <v>206680.48</v>
      </c>
      <c r="C12" s="47">
        <v>315679.66000000003</v>
      </c>
      <c r="D12" s="47">
        <v>9466667.3899999987</v>
      </c>
      <c r="E12" s="47">
        <v>649198.18999999994</v>
      </c>
      <c r="F12" s="47">
        <v>991649.88</v>
      </c>
      <c r="G12" s="48">
        <v>0</v>
      </c>
      <c r="H12" s="48">
        <v>1.0800000000000001E-2</v>
      </c>
      <c r="I12" s="48">
        <v>2.1100000000000001E-2</v>
      </c>
      <c r="J12" s="48">
        <v>2.7699999999999999E-2</v>
      </c>
      <c r="K12" s="48">
        <v>1.95E-2</v>
      </c>
      <c r="L12" s="49">
        <f t="shared" si="5"/>
        <v>0</v>
      </c>
      <c r="M12" s="47">
        <f t="shared" si="5"/>
        <v>284.11169400000006</v>
      </c>
      <c r="N12" s="47">
        <f t="shared" si="0"/>
        <v>16645.556827416665</v>
      </c>
      <c r="O12" s="47">
        <f t="shared" si="0"/>
        <v>1498.5658219166664</v>
      </c>
      <c r="P12" s="47">
        <f t="shared" si="0"/>
        <v>1611.431055</v>
      </c>
      <c r="Q12" s="48">
        <v>0</v>
      </c>
      <c r="R12" s="48">
        <v>6.6699999999999995E-2</v>
      </c>
      <c r="S12" s="48">
        <v>6.6699999999999995E-2</v>
      </c>
      <c r="T12" s="48">
        <v>6.6699999999999995E-2</v>
      </c>
      <c r="U12" s="48">
        <v>6.6699999999999995E-2</v>
      </c>
      <c r="V12" s="50">
        <f t="shared" si="1"/>
        <v>0</v>
      </c>
      <c r="W12" s="50">
        <f t="shared" si="1"/>
        <v>1754.6527768333335</v>
      </c>
      <c r="X12" s="50">
        <f t="shared" si="1"/>
        <v>52618.89290941666</v>
      </c>
      <c r="Y12" s="50">
        <f t="shared" si="1"/>
        <v>3608.4599394166657</v>
      </c>
      <c r="Z12" s="50">
        <f t="shared" si="1"/>
        <v>5511.9205829999992</v>
      </c>
      <c r="AA12" s="50">
        <f t="shared" si="2"/>
        <v>0</v>
      </c>
      <c r="AB12" s="50">
        <f t="shared" si="2"/>
        <v>-1470.5410828333333</v>
      </c>
      <c r="AC12" s="50">
        <f t="shared" si="2"/>
        <v>-35973.336081999994</v>
      </c>
      <c r="AD12" s="50">
        <f t="shared" si="2"/>
        <v>-2109.8941174999991</v>
      </c>
      <c r="AE12" s="50">
        <f t="shared" si="2"/>
        <v>-3900.4895279999992</v>
      </c>
      <c r="AF12" s="49">
        <f t="shared" si="3"/>
        <v>0</v>
      </c>
      <c r="AG12" s="49">
        <f t="shared" si="3"/>
        <v>-7352.7054141666667</v>
      </c>
      <c r="AH12" s="49">
        <f t="shared" si="3"/>
        <v>-179866.68040999997</v>
      </c>
      <c r="AI12" s="49">
        <f t="shared" si="3"/>
        <v>-10549.470587499996</v>
      </c>
      <c r="AJ12" s="49">
        <f t="shared" si="3"/>
        <v>-19502.447639999995</v>
      </c>
      <c r="AK12" s="49">
        <f t="shared" si="6"/>
        <v>-217271.30405166664</v>
      </c>
      <c r="AL12" s="51">
        <v>0.21</v>
      </c>
      <c r="AM12" s="47">
        <f t="shared" si="4"/>
        <v>45626.973850849994</v>
      </c>
    </row>
    <row r="13" spans="1:39" s="52" customFormat="1">
      <c r="A13" s="46">
        <v>43617</v>
      </c>
      <c r="B13" s="47">
        <v>206680.48</v>
      </c>
      <c r="C13" s="47">
        <v>315679.66000000003</v>
      </c>
      <c r="D13" s="47">
        <f>D12+68666.14</f>
        <v>9535333.5299999993</v>
      </c>
      <c r="E13" s="47">
        <v>649198.18999999994</v>
      </c>
      <c r="F13" s="47">
        <v>991649.88</v>
      </c>
      <c r="G13" s="48">
        <v>0</v>
      </c>
      <c r="H13" s="48">
        <v>1.0800000000000001E-2</v>
      </c>
      <c r="I13" s="48">
        <v>2.1100000000000001E-2</v>
      </c>
      <c r="J13" s="48">
        <v>2.7699999999999999E-2</v>
      </c>
      <c r="K13" s="48">
        <v>1.95E-2</v>
      </c>
      <c r="L13" s="49">
        <f t="shared" si="5"/>
        <v>0</v>
      </c>
      <c r="M13" s="47">
        <f t="shared" si="5"/>
        <v>284.11169400000006</v>
      </c>
      <c r="N13" s="47">
        <f t="shared" si="0"/>
        <v>16766.294790249998</v>
      </c>
      <c r="O13" s="47">
        <f t="shared" si="0"/>
        <v>1498.5658219166664</v>
      </c>
      <c r="P13" s="47">
        <f t="shared" si="0"/>
        <v>1611.431055</v>
      </c>
      <c r="Q13" s="48">
        <v>0</v>
      </c>
      <c r="R13" s="48">
        <v>6.6699999999999995E-2</v>
      </c>
      <c r="S13" s="48">
        <v>6.6699999999999995E-2</v>
      </c>
      <c r="T13" s="48">
        <v>6.6699999999999995E-2</v>
      </c>
      <c r="U13" s="48">
        <v>6.6699999999999995E-2</v>
      </c>
      <c r="V13" s="50">
        <f t="shared" si="1"/>
        <v>0</v>
      </c>
      <c r="W13" s="50">
        <f t="shared" si="1"/>
        <v>1754.6527768333335</v>
      </c>
      <c r="X13" s="50">
        <f t="shared" si="1"/>
        <v>53000.562204249989</v>
      </c>
      <c r="Y13" s="50">
        <f t="shared" si="1"/>
        <v>3608.4599394166657</v>
      </c>
      <c r="Z13" s="50">
        <f t="shared" si="1"/>
        <v>5511.9205829999992</v>
      </c>
      <c r="AA13" s="50">
        <f t="shared" si="2"/>
        <v>0</v>
      </c>
      <c r="AB13" s="50">
        <f t="shared" si="2"/>
        <v>-1470.5410828333333</v>
      </c>
      <c r="AC13" s="50">
        <f t="shared" si="2"/>
        <v>-36234.267413999987</v>
      </c>
      <c r="AD13" s="50">
        <f t="shared" si="2"/>
        <v>-2109.8941174999991</v>
      </c>
      <c r="AE13" s="50">
        <f t="shared" si="2"/>
        <v>-3900.4895279999992</v>
      </c>
      <c r="AF13" s="49">
        <f t="shared" si="3"/>
        <v>0</v>
      </c>
      <c r="AG13" s="49">
        <f t="shared" si="3"/>
        <v>-8823.2464970000001</v>
      </c>
      <c r="AH13" s="49">
        <f t="shared" si="3"/>
        <v>-216100.94782399997</v>
      </c>
      <c r="AI13" s="49">
        <f t="shared" si="3"/>
        <v>-12659.364704999996</v>
      </c>
      <c r="AJ13" s="49">
        <f t="shared" si="3"/>
        <v>-23402.937167999993</v>
      </c>
      <c r="AK13" s="49">
        <f t="shared" si="6"/>
        <v>-260986.49619399995</v>
      </c>
      <c r="AL13" s="51">
        <v>0.21</v>
      </c>
      <c r="AM13" s="47">
        <f t="shared" si="4"/>
        <v>54807.164200739986</v>
      </c>
    </row>
    <row r="14" spans="1:39" s="52" customFormat="1">
      <c r="A14" s="46">
        <v>43647</v>
      </c>
      <c r="B14" s="47">
        <v>206680.48</v>
      </c>
      <c r="C14" s="47">
        <v>315679.66000000003</v>
      </c>
      <c r="D14" s="47">
        <v>9535333.5299999993</v>
      </c>
      <c r="E14" s="47">
        <v>649198.18999999994</v>
      </c>
      <c r="F14" s="47">
        <v>991649.88</v>
      </c>
      <c r="G14" s="48">
        <v>0</v>
      </c>
      <c r="H14" s="48">
        <v>1.0800000000000001E-2</v>
      </c>
      <c r="I14" s="48">
        <v>2.1100000000000001E-2</v>
      </c>
      <c r="J14" s="48">
        <v>2.7699999999999999E-2</v>
      </c>
      <c r="K14" s="48">
        <v>1.95E-2</v>
      </c>
      <c r="L14" s="49">
        <f t="shared" si="5"/>
        <v>0</v>
      </c>
      <c r="M14" s="47">
        <f t="shared" si="5"/>
        <v>284.11169400000006</v>
      </c>
      <c r="N14" s="47">
        <f t="shared" si="0"/>
        <v>16766.294790249998</v>
      </c>
      <c r="O14" s="47">
        <f t="shared" si="0"/>
        <v>1498.5658219166664</v>
      </c>
      <c r="P14" s="47">
        <f t="shared" si="0"/>
        <v>1611.431055</v>
      </c>
      <c r="Q14" s="48">
        <v>0</v>
      </c>
      <c r="R14" s="48">
        <v>6.6699999999999995E-2</v>
      </c>
      <c r="S14" s="48">
        <v>6.6699999999999995E-2</v>
      </c>
      <c r="T14" s="48">
        <v>6.6699999999999995E-2</v>
      </c>
      <c r="U14" s="48">
        <v>6.6699999999999995E-2</v>
      </c>
      <c r="V14" s="50">
        <f t="shared" si="1"/>
        <v>0</v>
      </c>
      <c r="W14" s="50">
        <f t="shared" si="1"/>
        <v>1754.6527768333335</v>
      </c>
      <c r="X14" s="50">
        <f t="shared" si="1"/>
        <v>53000.562204249989</v>
      </c>
      <c r="Y14" s="50">
        <f t="shared" si="1"/>
        <v>3608.4599394166657</v>
      </c>
      <c r="Z14" s="50">
        <f t="shared" si="1"/>
        <v>5511.9205829999992</v>
      </c>
      <c r="AA14" s="50">
        <f t="shared" si="2"/>
        <v>0</v>
      </c>
      <c r="AB14" s="50">
        <f t="shared" si="2"/>
        <v>-1470.5410828333333</v>
      </c>
      <c r="AC14" s="50">
        <f t="shared" si="2"/>
        <v>-36234.267413999987</v>
      </c>
      <c r="AD14" s="50">
        <f t="shared" si="2"/>
        <v>-2109.8941174999991</v>
      </c>
      <c r="AE14" s="50">
        <f t="shared" si="2"/>
        <v>-3900.4895279999992</v>
      </c>
      <c r="AF14" s="49">
        <f t="shared" si="3"/>
        <v>0</v>
      </c>
      <c r="AG14" s="49">
        <f t="shared" si="3"/>
        <v>-10293.787579833333</v>
      </c>
      <c r="AH14" s="49">
        <f t="shared" si="3"/>
        <v>-252335.21523799998</v>
      </c>
      <c r="AI14" s="49">
        <f t="shared" si="3"/>
        <v>-14769.258822499996</v>
      </c>
      <c r="AJ14" s="49">
        <f t="shared" si="3"/>
        <v>-27303.426695999991</v>
      </c>
      <c r="AK14" s="49">
        <f t="shared" si="6"/>
        <v>-304701.68833633332</v>
      </c>
      <c r="AL14" s="51">
        <v>0.21</v>
      </c>
      <c r="AM14" s="47">
        <f t="shared" si="4"/>
        <v>63987.354550629992</v>
      </c>
    </row>
    <row r="15" spans="1:39" s="52" customFormat="1">
      <c r="A15" s="46">
        <v>43678</v>
      </c>
      <c r="B15" s="47">
        <v>206680.48</v>
      </c>
      <c r="C15" s="47">
        <v>315679.66000000003</v>
      </c>
      <c r="D15" s="47">
        <v>9535333.5299999993</v>
      </c>
      <c r="E15" s="47">
        <v>649198.18999999994</v>
      </c>
      <c r="F15" s="47">
        <v>991649.88</v>
      </c>
      <c r="G15" s="48">
        <v>0</v>
      </c>
      <c r="H15" s="48">
        <v>1.0800000000000001E-2</v>
      </c>
      <c r="I15" s="48">
        <v>2.1100000000000001E-2</v>
      </c>
      <c r="J15" s="48">
        <v>2.7699999999999999E-2</v>
      </c>
      <c r="K15" s="48">
        <v>1.95E-2</v>
      </c>
      <c r="L15" s="49">
        <f t="shared" si="5"/>
        <v>0</v>
      </c>
      <c r="M15" s="47">
        <f t="shared" si="5"/>
        <v>284.11169400000006</v>
      </c>
      <c r="N15" s="47">
        <f t="shared" si="0"/>
        <v>16766.294790249998</v>
      </c>
      <c r="O15" s="47">
        <f t="shared" si="0"/>
        <v>1498.5658219166664</v>
      </c>
      <c r="P15" s="47">
        <f t="shared" si="0"/>
        <v>1611.431055</v>
      </c>
      <c r="Q15" s="48">
        <v>0</v>
      </c>
      <c r="R15" s="48">
        <v>6.6699999999999995E-2</v>
      </c>
      <c r="S15" s="48">
        <v>6.6699999999999995E-2</v>
      </c>
      <c r="T15" s="48">
        <v>6.6699999999999995E-2</v>
      </c>
      <c r="U15" s="48">
        <v>6.6699999999999995E-2</v>
      </c>
      <c r="V15" s="50">
        <f t="shared" si="1"/>
        <v>0</v>
      </c>
      <c r="W15" s="50">
        <f t="shared" si="1"/>
        <v>1754.6527768333335</v>
      </c>
      <c r="X15" s="50">
        <f t="shared" si="1"/>
        <v>53000.562204249989</v>
      </c>
      <c r="Y15" s="50">
        <f t="shared" si="1"/>
        <v>3608.4599394166657</v>
      </c>
      <c r="Z15" s="50">
        <f t="shared" si="1"/>
        <v>5511.9205829999992</v>
      </c>
      <c r="AA15" s="50">
        <f t="shared" si="2"/>
        <v>0</v>
      </c>
      <c r="AB15" s="50">
        <f t="shared" si="2"/>
        <v>-1470.5410828333333</v>
      </c>
      <c r="AC15" s="50">
        <f t="shared" si="2"/>
        <v>-36234.267413999987</v>
      </c>
      <c r="AD15" s="50">
        <f t="shared" si="2"/>
        <v>-2109.8941174999991</v>
      </c>
      <c r="AE15" s="50">
        <f t="shared" si="2"/>
        <v>-3900.4895279999992</v>
      </c>
      <c r="AF15" s="49">
        <f t="shared" si="3"/>
        <v>0</v>
      </c>
      <c r="AG15" s="49">
        <f t="shared" si="3"/>
        <v>-11764.328662666667</v>
      </c>
      <c r="AH15" s="49">
        <f t="shared" si="3"/>
        <v>-288569.48265199998</v>
      </c>
      <c r="AI15" s="49">
        <f t="shared" si="3"/>
        <v>-16879.152939999996</v>
      </c>
      <c r="AJ15" s="49">
        <f t="shared" si="3"/>
        <v>-31203.91622399999</v>
      </c>
      <c r="AK15" s="49">
        <f t="shared" si="6"/>
        <v>-348416.88047866663</v>
      </c>
      <c r="AL15" s="51">
        <v>0.21</v>
      </c>
      <c r="AM15" s="47">
        <f t="shared" si="4"/>
        <v>73167.544900519992</v>
      </c>
    </row>
    <row r="16" spans="1:39" s="52" customFormat="1">
      <c r="A16" s="46">
        <v>43709</v>
      </c>
      <c r="B16" s="47">
        <v>206680.48</v>
      </c>
      <c r="C16" s="47">
        <v>315679.66000000003</v>
      </c>
      <c r="D16" s="47">
        <v>9535333.5299999993</v>
      </c>
      <c r="E16" s="47">
        <v>649198.18999999994</v>
      </c>
      <c r="F16" s="47">
        <v>991649.88</v>
      </c>
      <c r="G16" s="48">
        <v>0</v>
      </c>
      <c r="H16" s="48">
        <v>1.0800000000000001E-2</v>
      </c>
      <c r="I16" s="48">
        <v>2.1100000000000001E-2</v>
      </c>
      <c r="J16" s="48">
        <v>2.7699999999999999E-2</v>
      </c>
      <c r="K16" s="48">
        <v>1.95E-2</v>
      </c>
      <c r="L16" s="49">
        <f t="shared" si="5"/>
        <v>0</v>
      </c>
      <c r="M16" s="47">
        <f t="shared" si="5"/>
        <v>284.11169400000006</v>
      </c>
      <c r="N16" s="47">
        <f t="shared" si="0"/>
        <v>16766.294790249998</v>
      </c>
      <c r="O16" s="47">
        <f t="shared" si="0"/>
        <v>1498.5658219166664</v>
      </c>
      <c r="P16" s="47">
        <f t="shared" si="0"/>
        <v>1611.431055</v>
      </c>
      <c r="Q16" s="48">
        <v>0</v>
      </c>
      <c r="R16" s="48">
        <v>6.6699999999999995E-2</v>
      </c>
      <c r="S16" s="48">
        <v>6.6699999999999995E-2</v>
      </c>
      <c r="T16" s="48">
        <v>6.6699999999999995E-2</v>
      </c>
      <c r="U16" s="48">
        <v>6.6699999999999995E-2</v>
      </c>
      <c r="V16" s="50">
        <f t="shared" si="1"/>
        <v>0</v>
      </c>
      <c r="W16" s="50">
        <f t="shared" si="1"/>
        <v>1754.6527768333335</v>
      </c>
      <c r="X16" s="50">
        <f t="shared" si="1"/>
        <v>53000.562204249989</v>
      </c>
      <c r="Y16" s="50">
        <f t="shared" si="1"/>
        <v>3608.4599394166657</v>
      </c>
      <c r="Z16" s="50">
        <f t="shared" si="1"/>
        <v>5511.9205829999992</v>
      </c>
      <c r="AA16" s="50">
        <f t="shared" si="2"/>
        <v>0</v>
      </c>
      <c r="AB16" s="50">
        <f t="shared" si="2"/>
        <v>-1470.5410828333333</v>
      </c>
      <c r="AC16" s="50">
        <f t="shared" si="2"/>
        <v>-36234.267413999987</v>
      </c>
      <c r="AD16" s="50">
        <f t="shared" si="2"/>
        <v>-2109.8941174999991</v>
      </c>
      <c r="AE16" s="50">
        <f t="shared" si="2"/>
        <v>-3900.4895279999992</v>
      </c>
      <c r="AF16" s="49">
        <f t="shared" si="3"/>
        <v>0</v>
      </c>
      <c r="AG16" s="49">
        <f t="shared" si="3"/>
        <v>-13234.8697455</v>
      </c>
      <c r="AH16" s="49">
        <f t="shared" si="3"/>
        <v>-324803.75006599998</v>
      </c>
      <c r="AI16" s="49">
        <f t="shared" si="3"/>
        <v>-18989.047057499996</v>
      </c>
      <c r="AJ16" s="49">
        <f t="shared" si="3"/>
        <v>-35104.405751999991</v>
      </c>
      <c r="AK16" s="49">
        <f t="shared" si="6"/>
        <v>-392132.07262099994</v>
      </c>
      <c r="AL16" s="51">
        <v>0.21</v>
      </c>
      <c r="AM16" s="47">
        <f t="shared" ref="AM16:AM22" si="7">SUM(AF16:AJ16)*-AL16</f>
        <v>82347.735250409984</v>
      </c>
    </row>
    <row r="17" spans="1:39" s="52" customFormat="1">
      <c r="A17" s="46">
        <v>43739</v>
      </c>
      <c r="B17" s="47">
        <v>206680.48</v>
      </c>
      <c r="C17" s="47">
        <v>315679.66000000003</v>
      </c>
      <c r="D17" s="47">
        <v>9535333.5299999993</v>
      </c>
      <c r="E17" s="47">
        <v>649198.18999999994</v>
      </c>
      <c r="F17" s="47">
        <v>991649.88</v>
      </c>
      <c r="G17" s="48">
        <v>0</v>
      </c>
      <c r="H17" s="48">
        <v>1.0800000000000001E-2</v>
      </c>
      <c r="I17" s="48">
        <v>2.1100000000000001E-2</v>
      </c>
      <c r="J17" s="48">
        <v>2.7699999999999999E-2</v>
      </c>
      <c r="K17" s="48">
        <v>1.95E-2</v>
      </c>
      <c r="L17" s="49">
        <f t="shared" si="5"/>
        <v>0</v>
      </c>
      <c r="M17" s="47">
        <f t="shared" si="5"/>
        <v>284.11169400000006</v>
      </c>
      <c r="N17" s="47">
        <f t="shared" si="0"/>
        <v>16766.294790249998</v>
      </c>
      <c r="O17" s="47">
        <f t="shared" si="0"/>
        <v>1498.5658219166664</v>
      </c>
      <c r="P17" s="47">
        <f t="shared" si="0"/>
        <v>1611.431055</v>
      </c>
      <c r="Q17" s="48">
        <v>0</v>
      </c>
      <c r="R17" s="48">
        <v>6.6699999999999995E-2</v>
      </c>
      <c r="S17" s="48">
        <v>6.6699999999999995E-2</v>
      </c>
      <c r="T17" s="48">
        <v>6.6699999999999995E-2</v>
      </c>
      <c r="U17" s="48">
        <v>6.6699999999999995E-2</v>
      </c>
      <c r="V17" s="50">
        <f t="shared" si="1"/>
        <v>0</v>
      </c>
      <c r="W17" s="50">
        <f t="shared" si="1"/>
        <v>1754.6527768333335</v>
      </c>
      <c r="X17" s="50">
        <f t="shared" si="1"/>
        <v>53000.562204249989</v>
      </c>
      <c r="Y17" s="50">
        <f t="shared" si="1"/>
        <v>3608.4599394166657</v>
      </c>
      <c r="Z17" s="50">
        <f t="shared" si="1"/>
        <v>5511.9205829999992</v>
      </c>
      <c r="AA17" s="50">
        <f t="shared" si="2"/>
        <v>0</v>
      </c>
      <c r="AB17" s="50">
        <f t="shared" si="2"/>
        <v>-1470.5410828333333</v>
      </c>
      <c r="AC17" s="50">
        <f t="shared" si="2"/>
        <v>-36234.267413999987</v>
      </c>
      <c r="AD17" s="50">
        <f t="shared" si="2"/>
        <v>-2109.8941174999991</v>
      </c>
      <c r="AE17" s="50">
        <f t="shared" si="2"/>
        <v>-3900.4895279999992</v>
      </c>
      <c r="AF17" s="49">
        <f t="shared" si="3"/>
        <v>0</v>
      </c>
      <c r="AG17" s="49">
        <f t="shared" si="3"/>
        <v>-14705.410828333333</v>
      </c>
      <c r="AH17" s="49">
        <f t="shared" si="3"/>
        <v>-361038.01747999998</v>
      </c>
      <c r="AI17" s="49">
        <f t="shared" si="3"/>
        <v>-21098.941174999996</v>
      </c>
      <c r="AJ17" s="49">
        <f t="shared" si="3"/>
        <v>-39004.89527999999</v>
      </c>
      <c r="AK17" s="49">
        <f t="shared" si="6"/>
        <v>-435847.26476333331</v>
      </c>
      <c r="AL17" s="51">
        <v>0.21</v>
      </c>
      <c r="AM17" s="47">
        <f t="shared" si="7"/>
        <v>91527.92560029999</v>
      </c>
    </row>
    <row r="18" spans="1:39" s="52" customFormat="1">
      <c r="A18" s="46">
        <v>43770</v>
      </c>
      <c r="B18" s="47">
        <v>206680.48</v>
      </c>
      <c r="C18" s="47">
        <v>315679.66000000003</v>
      </c>
      <c r="D18" s="47">
        <v>9535333.5299999993</v>
      </c>
      <c r="E18" s="47">
        <v>649198.18999999994</v>
      </c>
      <c r="F18" s="47">
        <v>991649.88</v>
      </c>
      <c r="G18" s="48">
        <v>0</v>
      </c>
      <c r="H18" s="48">
        <v>1.0800000000000001E-2</v>
      </c>
      <c r="I18" s="48">
        <v>2.1100000000000001E-2</v>
      </c>
      <c r="J18" s="48">
        <v>2.7699999999999999E-2</v>
      </c>
      <c r="K18" s="48">
        <v>1.95E-2</v>
      </c>
      <c r="L18" s="49">
        <f t="shared" si="5"/>
        <v>0</v>
      </c>
      <c r="M18" s="47">
        <f t="shared" si="5"/>
        <v>284.11169400000006</v>
      </c>
      <c r="N18" s="47">
        <f t="shared" si="0"/>
        <v>16766.294790249998</v>
      </c>
      <c r="O18" s="47">
        <f t="shared" si="0"/>
        <v>1498.5658219166664</v>
      </c>
      <c r="P18" s="47">
        <f t="shared" si="0"/>
        <v>1611.431055</v>
      </c>
      <c r="Q18" s="48">
        <v>0</v>
      </c>
      <c r="R18" s="48">
        <v>6.6699999999999995E-2</v>
      </c>
      <c r="S18" s="48">
        <v>6.6699999999999995E-2</v>
      </c>
      <c r="T18" s="48">
        <v>6.6699999999999995E-2</v>
      </c>
      <c r="U18" s="48">
        <v>6.6699999999999995E-2</v>
      </c>
      <c r="V18" s="50">
        <f t="shared" si="1"/>
        <v>0</v>
      </c>
      <c r="W18" s="50">
        <f t="shared" si="1"/>
        <v>1754.6527768333335</v>
      </c>
      <c r="X18" s="50">
        <f t="shared" si="1"/>
        <v>53000.562204249989</v>
      </c>
      <c r="Y18" s="50">
        <f t="shared" si="1"/>
        <v>3608.4599394166657</v>
      </c>
      <c r="Z18" s="50">
        <f t="shared" si="1"/>
        <v>5511.9205829999992</v>
      </c>
      <c r="AA18" s="50">
        <f t="shared" si="2"/>
        <v>0</v>
      </c>
      <c r="AB18" s="50">
        <f t="shared" si="2"/>
        <v>-1470.5410828333333</v>
      </c>
      <c r="AC18" s="50">
        <f t="shared" si="2"/>
        <v>-36234.267413999987</v>
      </c>
      <c r="AD18" s="50">
        <f t="shared" si="2"/>
        <v>-2109.8941174999991</v>
      </c>
      <c r="AE18" s="50">
        <f t="shared" si="2"/>
        <v>-3900.4895279999992</v>
      </c>
      <c r="AF18" s="49">
        <f t="shared" si="3"/>
        <v>0</v>
      </c>
      <c r="AG18" s="49">
        <f t="shared" si="3"/>
        <v>-16175.951911166667</v>
      </c>
      <c r="AH18" s="49">
        <f t="shared" si="3"/>
        <v>-397272.28489399998</v>
      </c>
      <c r="AI18" s="49">
        <f t="shared" si="3"/>
        <v>-23208.835292499996</v>
      </c>
      <c r="AJ18" s="49">
        <f t="shared" si="3"/>
        <v>-42905.384807999988</v>
      </c>
      <c r="AK18" s="49">
        <f t="shared" si="6"/>
        <v>-479562.45690566662</v>
      </c>
      <c r="AL18" s="51">
        <v>0.21</v>
      </c>
      <c r="AM18" s="47">
        <f t="shared" si="7"/>
        <v>100708.11595018998</v>
      </c>
    </row>
    <row r="19" spans="1:39" s="52" customFormat="1">
      <c r="A19" s="46">
        <v>43800</v>
      </c>
      <c r="B19" s="47">
        <v>206680.48</v>
      </c>
      <c r="C19" s="47">
        <v>315679.66000000003</v>
      </c>
      <c r="D19" s="47">
        <v>9535333.5299999993</v>
      </c>
      <c r="E19" s="47">
        <v>649198.18999999994</v>
      </c>
      <c r="F19" s="47">
        <v>991649.88</v>
      </c>
      <c r="G19" s="48">
        <v>0</v>
      </c>
      <c r="H19" s="48">
        <v>1.0800000000000001E-2</v>
      </c>
      <c r="I19" s="48">
        <v>2.1100000000000001E-2</v>
      </c>
      <c r="J19" s="48">
        <v>2.7699999999999999E-2</v>
      </c>
      <c r="K19" s="48">
        <v>1.95E-2</v>
      </c>
      <c r="L19" s="49">
        <f t="shared" si="5"/>
        <v>0</v>
      </c>
      <c r="M19" s="47">
        <f t="shared" si="5"/>
        <v>284.11169400000006</v>
      </c>
      <c r="N19" s="47">
        <f t="shared" si="0"/>
        <v>16766.294790249998</v>
      </c>
      <c r="O19" s="47">
        <f t="shared" si="0"/>
        <v>1498.5658219166664</v>
      </c>
      <c r="P19" s="47">
        <f t="shared" si="0"/>
        <v>1611.431055</v>
      </c>
      <c r="Q19" s="48">
        <v>0</v>
      </c>
      <c r="R19" s="48">
        <v>6.6699999999999995E-2</v>
      </c>
      <c r="S19" s="48">
        <v>6.6699999999999995E-2</v>
      </c>
      <c r="T19" s="48">
        <v>6.6699999999999995E-2</v>
      </c>
      <c r="U19" s="48">
        <v>6.6699999999999995E-2</v>
      </c>
      <c r="V19" s="50">
        <f t="shared" si="1"/>
        <v>0</v>
      </c>
      <c r="W19" s="50">
        <f t="shared" si="1"/>
        <v>1754.6527768333335</v>
      </c>
      <c r="X19" s="50">
        <f t="shared" si="1"/>
        <v>53000.562204249989</v>
      </c>
      <c r="Y19" s="50">
        <f t="shared" si="1"/>
        <v>3608.4599394166657</v>
      </c>
      <c r="Z19" s="50">
        <f t="shared" si="1"/>
        <v>5511.9205829999992</v>
      </c>
      <c r="AA19" s="50">
        <f t="shared" si="2"/>
        <v>0</v>
      </c>
      <c r="AB19" s="50">
        <f t="shared" si="2"/>
        <v>-1470.5410828333333</v>
      </c>
      <c r="AC19" s="50">
        <f t="shared" si="2"/>
        <v>-36234.267413999987</v>
      </c>
      <c r="AD19" s="50">
        <f t="shared" si="2"/>
        <v>-2109.8941174999991</v>
      </c>
      <c r="AE19" s="50">
        <f t="shared" si="2"/>
        <v>-3900.4895279999992</v>
      </c>
      <c r="AF19" s="49">
        <f t="shared" si="3"/>
        <v>0</v>
      </c>
      <c r="AG19" s="49">
        <f t="shared" si="3"/>
        <v>-17646.492994</v>
      </c>
      <c r="AH19" s="49">
        <f t="shared" si="3"/>
        <v>-433506.55230799998</v>
      </c>
      <c r="AI19" s="49">
        <f t="shared" si="3"/>
        <v>-25318.729409999996</v>
      </c>
      <c r="AJ19" s="49">
        <f t="shared" si="3"/>
        <v>-46805.874335999986</v>
      </c>
      <c r="AK19" s="49">
        <f t="shared" si="6"/>
        <v>-523277.64904799999</v>
      </c>
      <c r="AL19" s="51">
        <v>0.21</v>
      </c>
      <c r="AM19" s="47">
        <f t="shared" si="7"/>
        <v>109888.30630007999</v>
      </c>
    </row>
    <row r="20" spans="1:39" s="52" customFormat="1">
      <c r="A20" s="46">
        <v>43831</v>
      </c>
      <c r="B20" s="47">
        <v>206680.48</v>
      </c>
      <c r="C20" s="47">
        <v>315679.66000000003</v>
      </c>
      <c r="D20" s="47">
        <v>9535333.5299999993</v>
      </c>
      <c r="E20" s="47">
        <v>649198.18999999994</v>
      </c>
      <c r="F20" s="47">
        <v>991649.88</v>
      </c>
      <c r="G20" s="48">
        <v>0</v>
      </c>
      <c r="H20" s="48">
        <v>1.0800000000000001E-2</v>
      </c>
      <c r="I20" s="48">
        <v>2.1100000000000001E-2</v>
      </c>
      <c r="J20" s="48">
        <v>2.7699999999999999E-2</v>
      </c>
      <c r="K20" s="48">
        <v>1.95E-2</v>
      </c>
      <c r="L20" s="49">
        <f t="shared" si="5"/>
        <v>0</v>
      </c>
      <c r="M20" s="47">
        <f t="shared" si="5"/>
        <v>284.11169400000006</v>
      </c>
      <c r="N20" s="47">
        <f t="shared" si="0"/>
        <v>16766.294790249998</v>
      </c>
      <c r="O20" s="47">
        <f t="shared" si="0"/>
        <v>1498.5658219166664</v>
      </c>
      <c r="P20" s="47">
        <f t="shared" si="0"/>
        <v>1611.431055</v>
      </c>
      <c r="Q20" s="48">
        <v>0</v>
      </c>
      <c r="R20" s="48">
        <v>6.6699999999999995E-2</v>
      </c>
      <c r="S20" s="48">
        <v>6.6699999999999995E-2</v>
      </c>
      <c r="T20" s="48">
        <v>6.6699999999999995E-2</v>
      </c>
      <c r="U20" s="48">
        <v>6.6699999999999995E-2</v>
      </c>
      <c r="V20" s="50">
        <f t="shared" si="1"/>
        <v>0</v>
      </c>
      <c r="W20" s="50">
        <f t="shared" si="1"/>
        <v>1754.6527768333335</v>
      </c>
      <c r="X20" s="50">
        <f t="shared" si="1"/>
        <v>53000.562204249989</v>
      </c>
      <c r="Y20" s="50">
        <f t="shared" si="1"/>
        <v>3608.4599394166657</v>
      </c>
      <c r="Z20" s="50">
        <f t="shared" si="1"/>
        <v>5511.9205829999992</v>
      </c>
      <c r="AA20" s="50">
        <f t="shared" si="2"/>
        <v>0</v>
      </c>
      <c r="AB20" s="50">
        <f t="shared" si="2"/>
        <v>-1470.5410828333333</v>
      </c>
      <c r="AC20" s="50">
        <f t="shared" si="2"/>
        <v>-36234.267413999987</v>
      </c>
      <c r="AD20" s="50">
        <f t="shared" si="2"/>
        <v>-2109.8941174999991</v>
      </c>
      <c r="AE20" s="50">
        <f t="shared" si="2"/>
        <v>-3900.4895279999992</v>
      </c>
      <c r="AF20" s="49">
        <f t="shared" si="3"/>
        <v>0</v>
      </c>
      <c r="AG20" s="49">
        <f t="shared" si="3"/>
        <v>-19117.034076833334</v>
      </c>
      <c r="AH20" s="49">
        <f t="shared" si="3"/>
        <v>-469740.81972199999</v>
      </c>
      <c r="AI20" s="49">
        <f t="shared" si="3"/>
        <v>-27428.623527499996</v>
      </c>
      <c r="AJ20" s="49">
        <f t="shared" si="3"/>
        <v>-50706.363863999984</v>
      </c>
      <c r="AK20" s="49">
        <f t="shared" si="6"/>
        <v>-566992.84119033336</v>
      </c>
      <c r="AL20" s="51">
        <v>0.21</v>
      </c>
      <c r="AM20" s="47">
        <f t="shared" si="7"/>
        <v>119068.49664996999</v>
      </c>
    </row>
    <row r="21" spans="1:39" s="52" customFormat="1">
      <c r="A21" s="46">
        <v>43862</v>
      </c>
      <c r="B21" s="47">
        <v>206680.48</v>
      </c>
      <c r="C21" s="47">
        <v>315679.66000000003</v>
      </c>
      <c r="D21" s="47">
        <v>9535333.5299999993</v>
      </c>
      <c r="E21" s="47">
        <v>649198.18999999994</v>
      </c>
      <c r="F21" s="47">
        <v>991649.88</v>
      </c>
      <c r="G21" s="48">
        <v>0</v>
      </c>
      <c r="H21" s="48">
        <v>1.0800000000000001E-2</v>
      </c>
      <c r="I21" s="48">
        <v>2.1100000000000001E-2</v>
      </c>
      <c r="J21" s="48">
        <v>2.7699999999999999E-2</v>
      </c>
      <c r="K21" s="48">
        <v>1.95E-2</v>
      </c>
      <c r="L21" s="49">
        <f t="shared" si="5"/>
        <v>0</v>
      </c>
      <c r="M21" s="47">
        <f t="shared" si="5"/>
        <v>284.11169400000006</v>
      </c>
      <c r="N21" s="47">
        <f t="shared" si="0"/>
        <v>16766.294790249998</v>
      </c>
      <c r="O21" s="47">
        <f t="shared" si="0"/>
        <v>1498.5658219166664</v>
      </c>
      <c r="P21" s="47">
        <f t="shared" si="0"/>
        <v>1611.431055</v>
      </c>
      <c r="Q21" s="48">
        <v>0</v>
      </c>
      <c r="R21" s="48">
        <v>6.6699999999999995E-2</v>
      </c>
      <c r="S21" s="48">
        <v>6.6699999999999995E-2</v>
      </c>
      <c r="T21" s="48">
        <v>6.6699999999999995E-2</v>
      </c>
      <c r="U21" s="48">
        <v>6.6699999999999995E-2</v>
      </c>
      <c r="V21" s="50">
        <f t="shared" si="1"/>
        <v>0</v>
      </c>
      <c r="W21" s="50">
        <f t="shared" si="1"/>
        <v>1754.6527768333335</v>
      </c>
      <c r="X21" s="50">
        <f t="shared" si="1"/>
        <v>53000.562204249989</v>
      </c>
      <c r="Y21" s="50">
        <f t="shared" si="1"/>
        <v>3608.4599394166657</v>
      </c>
      <c r="Z21" s="50">
        <f t="shared" si="1"/>
        <v>5511.9205829999992</v>
      </c>
      <c r="AA21" s="50">
        <f t="shared" si="2"/>
        <v>0</v>
      </c>
      <c r="AB21" s="50">
        <f t="shared" si="2"/>
        <v>-1470.5410828333333</v>
      </c>
      <c r="AC21" s="50">
        <f t="shared" si="2"/>
        <v>-36234.267413999987</v>
      </c>
      <c r="AD21" s="50">
        <f t="shared" si="2"/>
        <v>-2109.8941174999991</v>
      </c>
      <c r="AE21" s="50">
        <f t="shared" si="2"/>
        <v>-3900.4895279999992</v>
      </c>
      <c r="AF21" s="49">
        <f t="shared" si="3"/>
        <v>0</v>
      </c>
      <c r="AG21" s="49">
        <f t="shared" si="3"/>
        <v>-20587.575159666667</v>
      </c>
      <c r="AH21" s="49">
        <f t="shared" si="3"/>
        <v>-505975.08713599999</v>
      </c>
      <c r="AI21" s="49">
        <f t="shared" si="3"/>
        <v>-29538.517644999996</v>
      </c>
      <c r="AJ21" s="49">
        <f t="shared" si="3"/>
        <v>-54606.853391999983</v>
      </c>
      <c r="AK21" s="49">
        <f t="shared" si="6"/>
        <v>-610708.03333266662</v>
      </c>
      <c r="AL21" s="51">
        <v>0.21</v>
      </c>
      <c r="AM21" s="47">
        <f t="shared" si="7"/>
        <v>128248.68699985999</v>
      </c>
    </row>
    <row r="22" spans="1:39" s="52" customFormat="1">
      <c r="A22" s="46">
        <v>43891</v>
      </c>
      <c r="B22" s="47">
        <v>206680.48</v>
      </c>
      <c r="C22" s="47">
        <v>315679.66000000003</v>
      </c>
      <c r="D22" s="47">
        <v>9535333.5299999993</v>
      </c>
      <c r="E22" s="47">
        <v>649198.18999999994</v>
      </c>
      <c r="F22" s="47">
        <v>991649.88</v>
      </c>
      <c r="G22" s="48">
        <v>0</v>
      </c>
      <c r="H22" s="48">
        <v>1.0800000000000001E-2</v>
      </c>
      <c r="I22" s="48">
        <v>2.1100000000000001E-2</v>
      </c>
      <c r="J22" s="48">
        <v>2.7699999999999999E-2</v>
      </c>
      <c r="K22" s="48">
        <v>1.95E-2</v>
      </c>
      <c r="L22" s="49">
        <f t="shared" si="5"/>
        <v>0</v>
      </c>
      <c r="M22" s="47">
        <f t="shared" si="5"/>
        <v>284.11169400000006</v>
      </c>
      <c r="N22" s="47">
        <f t="shared" si="0"/>
        <v>16766.294790249998</v>
      </c>
      <c r="O22" s="47">
        <f t="shared" si="0"/>
        <v>1498.5658219166664</v>
      </c>
      <c r="P22" s="47">
        <f t="shared" si="0"/>
        <v>1611.431055</v>
      </c>
      <c r="Q22" s="48">
        <v>0</v>
      </c>
      <c r="R22" s="48">
        <v>6.6699999999999995E-2</v>
      </c>
      <c r="S22" s="48">
        <v>6.6699999999999995E-2</v>
      </c>
      <c r="T22" s="48">
        <v>6.6699999999999995E-2</v>
      </c>
      <c r="U22" s="48">
        <v>6.6699999999999995E-2</v>
      </c>
      <c r="V22" s="50">
        <f t="shared" si="1"/>
        <v>0</v>
      </c>
      <c r="W22" s="50">
        <f t="shared" si="1"/>
        <v>1754.6527768333335</v>
      </c>
      <c r="X22" s="50">
        <f t="shared" si="1"/>
        <v>53000.562204249989</v>
      </c>
      <c r="Y22" s="50">
        <f t="shared" si="1"/>
        <v>3608.4599394166657</v>
      </c>
      <c r="Z22" s="50">
        <f t="shared" si="1"/>
        <v>5511.9205829999992</v>
      </c>
      <c r="AA22" s="50">
        <f t="shared" si="2"/>
        <v>0</v>
      </c>
      <c r="AB22" s="50">
        <f t="shared" si="2"/>
        <v>-1470.5410828333333</v>
      </c>
      <c r="AC22" s="50">
        <f t="shared" si="2"/>
        <v>-36234.267413999987</v>
      </c>
      <c r="AD22" s="50">
        <f t="shared" si="2"/>
        <v>-2109.8941174999991</v>
      </c>
      <c r="AE22" s="50">
        <f t="shared" si="2"/>
        <v>-3900.4895279999992</v>
      </c>
      <c r="AF22" s="49">
        <f t="shared" si="3"/>
        <v>0</v>
      </c>
      <c r="AG22" s="49">
        <f t="shared" si="3"/>
        <v>-22058.1162425</v>
      </c>
      <c r="AH22" s="49">
        <f t="shared" si="3"/>
        <v>-542209.35454999993</v>
      </c>
      <c r="AI22" s="49">
        <f t="shared" si="3"/>
        <v>-31648.411762499996</v>
      </c>
      <c r="AJ22" s="49">
        <f t="shared" si="3"/>
        <v>-58507.342919999981</v>
      </c>
      <c r="AK22" s="49">
        <f t="shared" si="6"/>
        <v>-654423.22547499987</v>
      </c>
      <c r="AL22" s="51">
        <v>0.21</v>
      </c>
      <c r="AM22" s="47">
        <f t="shared" si="7"/>
        <v>137428.87734974996</v>
      </c>
    </row>
    <row r="23" spans="1:39" s="52" customFormat="1">
      <c r="A23" s="46">
        <v>43922</v>
      </c>
      <c r="B23" s="47">
        <v>206680.48</v>
      </c>
      <c r="C23" s="47">
        <v>315679.66000000003</v>
      </c>
      <c r="D23" s="47">
        <v>9535333.5299999993</v>
      </c>
      <c r="E23" s="47">
        <v>649198.18999999994</v>
      </c>
      <c r="F23" s="47">
        <v>991649.88</v>
      </c>
      <c r="G23" s="48">
        <v>0</v>
      </c>
      <c r="H23" s="48">
        <v>1.0800000000000001E-2</v>
      </c>
      <c r="I23" s="48">
        <v>2.1100000000000001E-2</v>
      </c>
      <c r="J23" s="48">
        <v>2.7699999999999999E-2</v>
      </c>
      <c r="K23" s="48">
        <v>1.95E-2</v>
      </c>
      <c r="L23" s="49">
        <f t="shared" si="5"/>
        <v>0</v>
      </c>
      <c r="M23" s="47">
        <f t="shared" si="5"/>
        <v>284.11169400000006</v>
      </c>
      <c r="N23" s="47">
        <f t="shared" si="0"/>
        <v>16766.294790249998</v>
      </c>
      <c r="O23" s="47">
        <f t="shared" si="0"/>
        <v>1498.5658219166664</v>
      </c>
      <c r="P23" s="47">
        <f t="shared" si="0"/>
        <v>1611.431055</v>
      </c>
      <c r="Q23" s="48">
        <v>0</v>
      </c>
      <c r="R23" s="48">
        <v>6.6699999999999995E-2</v>
      </c>
      <c r="S23" s="48">
        <v>6.6699999999999995E-2</v>
      </c>
      <c r="T23" s="48">
        <v>6.6699999999999995E-2</v>
      </c>
      <c r="U23" s="48">
        <v>6.6699999999999995E-2</v>
      </c>
      <c r="V23" s="50">
        <f t="shared" si="1"/>
        <v>0</v>
      </c>
      <c r="W23" s="50">
        <f t="shared" si="1"/>
        <v>1754.6527768333335</v>
      </c>
      <c r="X23" s="50">
        <f t="shared" si="1"/>
        <v>53000.562204249989</v>
      </c>
      <c r="Y23" s="50">
        <f t="shared" si="1"/>
        <v>3608.4599394166657</v>
      </c>
      <c r="Z23" s="50">
        <f t="shared" si="1"/>
        <v>5511.9205829999992</v>
      </c>
      <c r="AA23" s="50">
        <f t="shared" si="2"/>
        <v>0</v>
      </c>
      <c r="AB23" s="50">
        <f t="shared" si="2"/>
        <v>-1470.5410828333333</v>
      </c>
      <c r="AC23" s="50">
        <f t="shared" si="2"/>
        <v>-36234.267413999987</v>
      </c>
      <c r="AD23" s="50">
        <f t="shared" si="2"/>
        <v>-2109.8941174999991</v>
      </c>
      <c r="AE23" s="50">
        <f t="shared" si="2"/>
        <v>-3900.4895279999992</v>
      </c>
      <c r="AF23" s="49">
        <f t="shared" si="3"/>
        <v>0</v>
      </c>
      <c r="AG23" s="49">
        <f t="shared" si="3"/>
        <v>-23528.657325333334</v>
      </c>
      <c r="AH23" s="49">
        <f t="shared" si="3"/>
        <v>-578443.62196399993</v>
      </c>
      <c r="AI23" s="49">
        <f t="shared" si="3"/>
        <v>-33758.305879999993</v>
      </c>
      <c r="AJ23" s="49">
        <f t="shared" si="3"/>
        <v>-62407.832447999979</v>
      </c>
      <c r="AK23" s="49">
        <f t="shared" si="6"/>
        <v>-698138.41761733324</v>
      </c>
      <c r="AL23" s="51">
        <v>0.21</v>
      </c>
      <c r="AM23" s="47">
        <f>SUM(AF23:AJ23)*-AL23</f>
        <v>146609.06769963997</v>
      </c>
    </row>
    <row r="24" spans="1:39" s="52" customFormat="1">
      <c r="A24" s="46">
        <v>43952</v>
      </c>
      <c r="B24" s="47">
        <v>206680.48</v>
      </c>
      <c r="C24" s="47">
        <v>315679.66000000003</v>
      </c>
      <c r="D24" s="47">
        <v>9535333.5299999993</v>
      </c>
      <c r="E24" s="47">
        <v>649198.18999999994</v>
      </c>
      <c r="F24" s="47">
        <v>991649.88</v>
      </c>
      <c r="G24" s="48">
        <v>0</v>
      </c>
      <c r="H24" s="48">
        <v>1.0800000000000001E-2</v>
      </c>
      <c r="I24" s="48">
        <v>2.1100000000000001E-2</v>
      </c>
      <c r="J24" s="48">
        <v>2.7699999999999999E-2</v>
      </c>
      <c r="K24" s="48">
        <v>1.95E-2</v>
      </c>
      <c r="L24" s="49">
        <f t="shared" si="5"/>
        <v>0</v>
      </c>
      <c r="M24" s="47">
        <f t="shared" si="5"/>
        <v>284.11169400000006</v>
      </c>
      <c r="N24" s="47">
        <f t="shared" si="5"/>
        <v>16766.294790249998</v>
      </c>
      <c r="O24" s="47">
        <f t="shared" si="5"/>
        <v>1498.5658219166664</v>
      </c>
      <c r="P24" s="47">
        <f t="shared" si="5"/>
        <v>1611.431055</v>
      </c>
      <c r="Q24" s="48">
        <v>0</v>
      </c>
      <c r="R24" s="48">
        <v>6.6699999999999995E-2</v>
      </c>
      <c r="S24" s="48">
        <v>6.6699999999999995E-2</v>
      </c>
      <c r="T24" s="48">
        <v>6.6699999999999995E-2</v>
      </c>
      <c r="U24" s="48">
        <v>6.6699999999999995E-2</v>
      </c>
      <c r="V24" s="50">
        <f t="shared" ref="V24:Z43" si="8">B24*Q24/12</f>
        <v>0</v>
      </c>
      <c r="W24" s="50">
        <f t="shared" si="8"/>
        <v>1754.6527768333335</v>
      </c>
      <c r="X24" s="50">
        <f t="shared" si="8"/>
        <v>53000.562204249989</v>
      </c>
      <c r="Y24" s="50">
        <f t="shared" si="8"/>
        <v>3608.4599394166657</v>
      </c>
      <c r="Z24" s="50">
        <f t="shared" si="8"/>
        <v>5511.9205829999992</v>
      </c>
      <c r="AA24" s="50">
        <f t="shared" ref="AA24:AE43" si="9">L24-V24</f>
        <v>0</v>
      </c>
      <c r="AB24" s="50">
        <f t="shared" si="9"/>
        <v>-1470.5410828333333</v>
      </c>
      <c r="AC24" s="50">
        <f t="shared" si="9"/>
        <v>-36234.267413999987</v>
      </c>
      <c r="AD24" s="50">
        <f t="shared" si="9"/>
        <v>-2109.8941174999991</v>
      </c>
      <c r="AE24" s="50">
        <f t="shared" si="9"/>
        <v>-3900.4895279999992</v>
      </c>
      <c r="AF24" s="49">
        <f t="shared" ref="AF24:AJ39" si="10">AF23+AA24</f>
        <v>0</v>
      </c>
      <c r="AG24" s="49">
        <f t="shared" si="10"/>
        <v>-24999.198408166667</v>
      </c>
      <c r="AH24" s="49">
        <f t="shared" si="10"/>
        <v>-614677.88937799993</v>
      </c>
      <c r="AI24" s="49">
        <f t="shared" si="10"/>
        <v>-35868.199997499993</v>
      </c>
      <c r="AJ24" s="49">
        <f t="shared" si="10"/>
        <v>-66308.321975999977</v>
      </c>
      <c r="AK24" s="49">
        <f t="shared" si="6"/>
        <v>-741853.60975966649</v>
      </c>
      <c r="AL24" s="51">
        <v>0.21</v>
      </c>
      <c r="AM24" s="47">
        <f t="shared" ref="AM24:AM43" si="11">SUM(AG24:AJ24)*-AL24</f>
        <v>155789.25804952995</v>
      </c>
    </row>
    <row r="25" spans="1:39" s="52" customFormat="1">
      <c r="A25" s="46">
        <v>43983</v>
      </c>
      <c r="B25" s="47">
        <v>206680.48</v>
      </c>
      <c r="C25" s="47">
        <v>315679.66000000003</v>
      </c>
      <c r="D25" s="47">
        <v>9535333.5299999993</v>
      </c>
      <c r="E25" s="47">
        <v>649198.18999999994</v>
      </c>
      <c r="F25" s="47">
        <v>991649.88</v>
      </c>
      <c r="G25" s="48">
        <v>0</v>
      </c>
      <c r="H25" s="48">
        <v>1.0800000000000001E-2</v>
      </c>
      <c r="I25" s="48">
        <v>2.1100000000000001E-2</v>
      </c>
      <c r="J25" s="48">
        <v>2.7699999999999999E-2</v>
      </c>
      <c r="K25" s="48">
        <v>1.95E-2</v>
      </c>
      <c r="L25" s="49">
        <f t="shared" si="5"/>
        <v>0</v>
      </c>
      <c r="M25" s="47">
        <f t="shared" si="5"/>
        <v>284.11169400000006</v>
      </c>
      <c r="N25" s="47">
        <f t="shared" si="5"/>
        <v>16766.294790249998</v>
      </c>
      <c r="O25" s="47">
        <f t="shared" si="5"/>
        <v>1498.5658219166664</v>
      </c>
      <c r="P25" s="47">
        <f t="shared" si="5"/>
        <v>1611.431055</v>
      </c>
      <c r="Q25" s="48">
        <v>0</v>
      </c>
      <c r="R25" s="48">
        <v>6.6699999999999995E-2</v>
      </c>
      <c r="S25" s="48">
        <v>6.6699999999999995E-2</v>
      </c>
      <c r="T25" s="48">
        <v>6.6699999999999995E-2</v>
      </c>
      <c r="U25" s="48">
        <v>6.6699999999999995E-2</v>
      </c>
      <c r="V25" s="50">
        <f t="shared" si="8"/>
        <v>0</v>
      </c>
      <c r="W25" s="50">
        <f t="shared" si="8"/>
        <v>1754.6527768333335</v>
      </c>
      <c r="X25" s="50">
        <f t="shared" si="8"/>
        <v>53000.562204249989</v>
      </c>
      <c r="Y25" s="50">
        <f t="shared" si="8"/>
        <v>3608.4599394166657</v>
      </c>
      <c r="Z25" s="50">
        <f t="shared" si="8"/>
        <v>5511.9205829999992</v>
      </c>
      <c r="AA25" s="50">
        <f t="shared" si="9"/>
        <v>0</v>
      </c>
      <c r="AB25" s="50">
        <f t="shared" si="9"/>
        <v>-1470.5410828333333</v>
      </c>
      <c r="AC25" s="50">
        <f t="shared" si="9"/>
        <v>-36234.267413999987</v>
      </c>
      <c r="AD25" s="50">
        <f t="shared" si="9"/>
        <v>-2109.8941174999991</v>
      </c>
      <c r="AE25" s="50">
        <f t="shared" si="9"/>
        <v>-3900.4895279999992</v>
      </c>
      <c r="AF25" s="49">
        <f t="shared" si="10"/>
        <v>0</v>
      </c>
      <c r="AG25" s="49">
        <f t="shared" si="10"/>
        <v>-26469.739491</v>
      </c>
      <c r="AH25" s="49">
        <f t="shared" si="10"/>
        <v>-650912.15679199994</v>
      </c>
      <c r="AI25" s="49">
        <f t="shared" si="10"/>
        <v>-37978.094114999993</v>
      </c>
      <c r="AJ25" s="49">
        <f t="shared" si="10"/>
        <v>-70208.811503999983</v>
      </c>
      <c r="AK25" s="49">
        <f t="shared" si="6"/>
        <v>-785568.80190199986</v>
      </c>
      <c r="AL25" s="51">
        <v>0.21</v>
      </c>
      <c r="AM25" s="47">
        <f t="shared" si="11"/>
        <v>164969.44839941995</v>
      </c>
    </row>
    <row r="26" spans="1:39" s="52" customFormat="1">
      <c r="A26" s="46">
        <v>44013</v>
      </c>
      <c r="B26" s="47">
        <v>206680.48</v>
      </c>
      <c r="C26" s="47">
        <v>315679.66000000003</v>
      </c>
      <c r="D26" s="47">
        <v>9535333.5299999993</v>
      </c>
      <c r="E26" s="47">
        <v>649198.18999999994</v>
      </c>
      <c r="F26" s="47">
        <v>991649.88</v>
      </c>
      <c r="G26" s="48">
        <v>0</v>
      </c>
      <c r="H26" s="48">
        <v>1.0800000000000001E-2</v>
      </c>
      <c r="I26" s="48">
        <v>2.1100000000000001E-2</v>
      </c>
      <c r="J26" s="48">
        <v>2.7699999999999999E-2</v>
      </c>
      <c r="K26" s="48">
        <v>1.95E-2</v>
      </c>
      <c r="L26" s="49">
        <f t="shared" si="5"/>
        <v>0</v>
      </c>
      <c r="M26" s="47">
        <f t="shared" si="5"/>
        <v>284.11169400000006</v>
      </c>
      <c r="N26" s="47">
        <f t="shared" si="5"/>
        <v>16766.294790249998</v>
      </c>
      <c r="O26" s="47">
        <f t="shared" si="5"/>
        <v>1498.5658219166664</v>
      </c>
      <c r="P26" s="47">
        <f t="shared" si="5"/>
        <v>1611.431055</v>
      </c>
      <c r="Q26" s="48">
        <v>0</v>
      </c>
      <c r="R26" s="48">
        <v>6.6699999999999995E-2</v>
      </c>
      <c r="S26" s="48">
        <v>6.6699999999999995E-2</v>
      </c>
      <c r="T26" s="48">
        <v>6.6699999999999995E-2</v>
      </c>
      <c r="U26" s="48">
        <v>6.6699999999999995E-2</v>
      </c>
      <c r="V26" s="50">
        <f t="shared" si="8"/>
        <v>0</v>
      </c>
      <c r="W26" s="50">
        <f t="shared" si="8"/>
        <v>1754.6527768333335</v>
      </c>
      <c r="X26" s="50">
        <f t="shared" si="8"/>
        <v>53000.562204249989</v>
      </c>
      <c r="Y26" s="50">
        <f t="shared" si="8"/>
        <v>3608.4599394166657</v>
      </c>
      <c r="Z26" s="50">
        <f t="shared" si="8"/>
        <v>5511.9205829999992</v>
      </c>
      <c r="AA26" s="50">
        <f t="shared" si="9"/>
        <v>0</v>
      </c>
      <c r="AB26" s="50">
        <f t="shared" si="9"/>
        <v>-1470.5410828333333</v>
      </c>
      <c r="AC26" s="50">
        <f t="shared" si="9"/>
        <v>-36234.267413999987</v>
      </c>
      <c r="AD26" s="50">
        <f t="shared" si="9"/>
        <v>-2109.8941174999991</v>
      </c>
      <c r="AE26" s="50">
        <f t="shared" si="9"/>
        <v>-3900.4895279999992</v>
      </c>
      <c r="AF26" s="49">
        <f t="shared" si="10"/>
        <v>0</v>
      </c>
      <c r="AG26" s="49">
        <f t="shared" si="10"/>
        <v>-27940.280573833334</v>
      </c>
      <c r="AH26" s="49">
        <f t="shared" si="10"/>
        <v>-687146.42420599994</v>
      </c>
      <c r="AI26" s="49">
        <f t="shared" si="10"/>
        <v>-40087.988232499993</v>
      </c>
      <c r="AJ26" s="49">
        <f t="shared" si="10"/>
        <v>-74109.301031999988</v>
      </c>
      <c r="AK26" s="49">
        <f t="shared" si="6"/>
        <v>-829283.99404433335</v>
      </c>
      <c r="AL26" s="51">
        <v>0.21</v>
      </c>
      <c r="AM26" s="47">
        <f t="shared" si="11"/>
        <v>174149.63874930999</v>
      </c>
    </row>
    <row r="27" spans="1:39" s="52" customFormat="1">
      <c r="A27" s="46">
        <v>44044</v>
      </c>
      <c r="B27" s="47">
        <v>206680.48</v>
      </c>
      <c r="C27" s="47">
        <v>315679.66000000003</v>
      </c>
      <c r="D27" s="47">
        <v>9535333.5299999993</v>
      </c>
      <c r="E27" s="47">
        <v>649198.18999999994</v>
      </c>
      <c r="F27" s="47">
        <v>991649.88</v>
      </c>
      <c r="G27" s="48">
        <v>0</v>
      </c>
      <c r="H27" s="48">
        <v>1.0800000000000001E-2</v>
      </c>
      <c r="I27" s="48">
        <v>2.1100000000000001E-2</v>
      </c>
      <c r="J27" s="48">
        <v>2.7699999999999999E-2</v>
      </c>
      <c r="K27" s="48">
        <v>1.95E-2</v>
      </c>
      <c r="L27" s="49">
        <f t="shared" si="5"/>
        <v>0</v>
      </c>
      <c r="M27" s="47">
        <f t="shared" si="5"/>
        <v>284.11169400000006</v>
      </c>
      <c r="N27" s="47">
        <f t="shared" si="5"/>
        <v>16766.294790249998</v>
      </c>
      <c r="O27" s="47">
        <f t="shared" si="5"/>
        <v>1498.5658219166664</v>
      </c>
      <c r="P27" s="47">
        <f t="shared" si="5"/>
        <v>1611.431055</v>
      </c>
      <c r="Q27" s="48">
        <v>0</v>
      </c>
      <c r="R27" s="48">
        <v>6.6699999999999995E-2</v>
      </c>
      <c r="S27" s="48">
        <v>6.6699999999999995E-2</v>
      </c>
      <c r="T27" s="48">
        <v>6.6699999999999995E-2</v>
      </c>
      <c r="U27" s="48">
        <v>6.6699999999999995E-2</v>
      </c>
      <c r="V27" s="50">
        <f t="shared" si="8"/>
        <v>0</v>
      </c>
      <c r="W27" s="50">
        <f t="shared" si="8"/>
        <v>1754.6527768333335</v>
      </c>
      <c r="X27" s="50">
        <f t="shared" si="8"/>
        <v>53000.562204249989</v>
      </c>
      <c r="Y27" s="50">
        <f t="shared" si="8"/>
        <v>3608.4599394166657</v>
      </c>
      <c r="Z27" s="50">
        <f t="shared" si="8"/>
        <v>5511.9205829999992</v>
      </c>
      <c r="AA27" s="50">
        <f t="shared" si="9"/>
        <v>0</v>
      </c>
      <c r="AB27" s="50">
        <f t="shared" si="9"/>
        <v>-1470.5410828333333</v>
      </c>
      <c r="AC27" s="50">
        <f t="shared" si="9"/>
        <v>-36234.267413999987</v>
      </c>
      <c r="AD27" s="50">
        <f t="shared" si="9"/>
        <v>-2109.8941174999991</v>
      </c>
      <c r="AE27" s="50">
        <f t="shared" si="9"/>
        <v>-3900.4895279999992</v>
      </c>
      <c r="AF27" s="49">
        <f t="shared" si="10"/>
        <v>0</v>
      </c>
      <c r="AG27" s="49">
        <f t="shared" si="10"/>
        <v>-29410.821656666667</v>
      </c>
      <c r="AH27" s="49">
        <f t="shared" si="10"/>
        <v>-723380.69161999994</v>
      </c>
      <c r="AI27" s="49">
        <f t="shared" si="10"/>
        <v>-42197.882349999993</v>
      </c>
      <c r="AJ27" s="49">
        <f t="shared" si="10"/>
        <v>-78009.790559999994</v>
      </c>
      <c r="AK27" s="49">
        <f t="shared" si="6"/>
        <v>-872999.1861866666</v>
      </c>
      <c r="AL27" s="51">
        <v>0.21</v>
      </c>
      <c r="AM27" s="47">
        <f t="shared" si="11"/>
        <v>183329.82909919997</v>
      </c>
    </row>
    <row r="28" spans="1:39" s="52" customFormat="1">
      <c r="A28" s="46">
        <v>44075</v>
      </c>
      <c r="B28" s="47">
        <v>206680.48</v>
      </c>
      <c r="C28" s="47">
        <v>315679.66000000003</v>
      </c>
      <c r="D28" s="47">
        <f>D27+99450.06</f>
        <v>9634783.5899999999</v>
      </c>
      <c r="E28" s="47">
        <v>649198.18999999994</v>
      </c>
      <c r="F28" s="47">
        <v>991649.88</v>
      </c>
      <c r="G28" s="48">
        <v>0</v>
      </c>
      <c r="H28" s="48">
        <v>1.0800000000000001E-2</v>
      </c>
      <c r="I28" s="48">
        <v>2.1100000000000001E-2</v>
      </c>
      <c r="J28" s="48">
        <v>2.7699999999999999E-2</v>
      </c>
      <c r="K28" s="48">
        <v>1.95E-2</v>
      </c>
      <c r="L28" s="49">
        <f t="shared" si="5"/>
        <v>0</v>
      </c>
      <c r="M28" s="47">
        <f t="shared" si="5"/>
        <v>284.11169400000006</v>
      </c>
      <c r="N28" s="47">
        <f t="shared" si="5"/>
        <v>16941.16114575</v>
      </c>
      <c r="O28" s="47">
        <f t="shared" si="5"/>
        <v>1498.5658219166664</v>
      </c>
      <c r="P28" s="47">
        <f t="shared" si="5"/>
        <v>1611.431055</v>
      </c>
      <c r="Q28" s="48">
        <v>0</v>
      </c>
      <c r="R28" s="48">
        <v>6.6699999999999995E-2</v>
      </c>
      <c r="S28" s="48">
        <v>6.6699999999999995E-2</v>
      </c>
      <c r="T28" s="48">
        <v>6.6699999999999995E-2</v>
      </c>
      <c r="U28" s="48">
        <v>6.6699999999999995E-2</v>
      </c>
      <c r="V28" s="50">
        <f t="shared" si="8"/>
        <v>0</v>
      </c>
      <c r="W28" s="50">
        <f t="shared" si="8"/>
        <v>1754.6527768333335</v>
      </c>
      <c r="X28" s="50">
        <f t="shared" si="8"/>
        <v>53553.338787749992</v>
      </c>
      <c r="Y28" s="50">
        <f t="shared" si="8"/>
        <v>3608.4599394166657</v>
      </c>
      <c r="Z28" s="50">
        <f t="shared" si="8"/>
        <v>5511.9205829999992</v>
      </c>
      <c r="AA28" s="50">
        <f t="shared" si="9"/>
        <v>0</v>
      </c>
      <c r="AB28" s="50">
        <f t="shared" si="9"/>
        <v>-1470.5410828333333</v>
      </c>
      <c r="AC28" s="50">
        <f t="shared" si="9"/>
        <v>-36612.177641999995</v>
      </c>
      <c r="AD28" s="50">
        <f t="shared" si="9"/>
        <v>-2109.8941174999991</v>
      </c>
      <c r="AE28" s="50">
        <f t="shared" si="9"/>
        <v>-3900.4895279999992</v>
      </c>
      <c r="AF28" s="49">
        <f t="shared" si="10"/>
        <v>0</v>
      </c>
      <c r="AG28" s="49">
        <f t="shared" si="10"/>
        <v>-30881.3627395</v>
      </c>
      <c r="AH28" s="49">
        <f t="shared" si="10"/>
        <v>-759992.86926199996</v>
      </c>
      <c r="AI28" s="49">
        <f t="shared" si="10"/>
        <v>-44307.776467499993</v>
      </c>
      <c r="AJ28" s="49">
        <f t="shared" si="10"/>
        <v>-81910.280088</v>
      </c>
      <c r="AK28" s="49">
        <f t="shared" si="6"/>
        <v>-917092.28855699999</v>
      </c>
      <c r="AL28" s="51">
        <v>0.21</v>
      </c>
      <c r="AM28" s="47">
        <f t="shared" si="11"/>
        <v>192589.38059697</v>
      </c>
    </row>
    <row r="29" spans="1:39" s="52" customFormat="1">
      <c r="A29" s="46">
        <v>44105</v>
      </c>
      <c r="B29" s="47">
        <v>206680.48</v>
      </c>
      <c r="C29" s="47">
        <v>315679.66000000003</v>
      </c>
      <c r="D29" s="47">
        <v>9634783.5899999999</v>
      </c>
      <c r="E29" s="47">
        <v>649198.18999999994</v>
      </c>
      <c r="F29" s="47">
        <v>991649.88</v>
      </c>
      <c r="G29" s="48">
        <v>0</v>
      </c>
      <c r="H29" s="48">
        <v>1.0800000000000001E-2</v>
      </c>
      <c r="I29" s="48">
        <v>2.1100000000000001E-2</v>
      </c>
      <c r="J29" s="48">
        <v>2.7699999999999999E-2</v>
      </c>
      <c r="K29" s="48">
        <v>1.95E-2</v>
      </c>
      <c r="L29" s="49">
        <f t="shared" si="5"/>
        <v>0</v>
      </c>
      <c r="M29" s="47">
        <f t="shared" si="5"/>
        <v>284.11169400000006</v>
      </c>
      <c r="N29" s="47">
        <f t="shared" si="5"/>
        <v>16941.16114575</v>
      </c>
      <c r="O29" s="47">
        <f t="shared" si="5"/>
        <v>1498.5658219166664</v>
      </c>
      <c r="P29" s="47">
        <f t="shared" si="5"/>
        <v>1611.431055</v>
      </c>
      <c r="Q29" s="48">
        <v>0</v>
      </c>
      <c r="R29" s="48">
        <v>6.6699999999999995E-2</v>
      </c>
      <c r="S29" s="48">
        <v>6.6699999999999995E-2</v>
      </c>
      <c r="T29" s="48">
        <v>6.6699999999999995E-2</v>
      </c>
      <c r="U29" s="48">
        <v>6.6699999999999995E-2</v>
      </c>
      <c r="V29" s="50">
        <f t="shared" si="8"/>
        <v>0</v>
      </c>
      <c r="W29" s="50">
        <f t="shared" si="8"/>
        <v>1754.6527768333335</v>
      </c>
      <c r="X29" s="50">
        <f t="shared" si="8"/>
        <v>53553.338787749992</v>
      </c>
      <c r="Y29" s="50">
        <f t="shared" si="8"/>
        <v>3608.4599394166657</v>
      </c>
      <c r="Z29" s="50">
        <f t="shared" si="8"/>
        <v>5511.9205829999992</v>
      </c>
      <c r="AA29" s="50">
        <f t="shared" si="9"/>
        <v>0</v>
      </c>
      <c r="AB29" s="50">
        <f t="shared" si="9"/>
        <v>-1470.5410828333333</v>
      </c>
      <c r="AC29" s="50">
        <f t="shared" si="9"/>
        <v>-36612.177641999995</v>
      </c>
      <c r="AD29" s="50">
        <f t="shared" si="9"/>
        <v>-2109.8941174999991</v>
      </c>
      <c r="AE29" s="50">
        <f t="shared" si="9"/>
        <v>-3900.4895279999992</v>
      </c>
      <c r="AF29" s="49">
        <f t="shared" si="10"/>
        <v>0</v>
      </c>
      <c r="AG29" s="49">
        <f t="shared" si="10"/>
        <v>-32351.903822333334</v>
      </c>
      <c r="AH29" s="49">
        <f t="shared" si="10"/>
        <v>-796605.04690399999</v>
      </c>
      <c r="AI29" s="49">
        <f t="shared" si="10"/>
        <v>-46417.670584999993</v>
      </c>
      <c r="AJ29" s="49">
        <f t="shared" si="10"/>
        <v>-85810.769616000005</v>
      </c>
      <c r="AK29" s="49">
        <f t="shared" si="6"/>
        <v>-961185.39092733327</v>
      </c>
      <c r="AL29" s="51">
        <v>0.21</v>
      </c>
      <c r="AM29" s="47">
        <f t="shared" si="11"/>
        <v>201848.93209473998</v>
      </c>
    </row>
    <row r="30" spans="1:39" s="52" customFormat="1">
      <c r="A30" s="46">
        <v>44136</v>
      </c>
      <c r="B30" s="47">
        <v>206680.48</v>
      </c>
      <c r="C30" s="47">
        <v>315679.66000000003</v>
      </c>
      <c r="D30" s="47">
        <v>9634783.5899999999</v>
      </c>
      <c r="E30" s="47">
        <v>649198.18999999994</v>
      </c>
      <c r="F30" s="47">
        <v>991649.88</v>
      </c>
      <c r="G30" s="48">
        <v>0</v>
      </c>
      <c r="H30" s="48">
        <v>1.0800000000000001E-2</v>
      </c>
      <c r="I30" s="48">
        <v>2.1100000000000001E-2</v>
      </c>
      <c r="J30" s="48">
        <v>2.7699999999999999E-2</v>
      </c>
      <c r="K30" s="48">
        <v>1.95E-2</v>
      </c>
      <c r="L30" s="49">
        <f t="shared" si="5"/>
        <v>0</v>
      </c>
      <c r="M30" s="47">
        <f t="shared" si="5"/>
        <v>284.11169400000006</v>
      </c>
      <c r="N30" s="47">
        <f t="shared" si="5"/>
        <v>16941.16114575</v>
      </c>
      <c r="O30" s="47">
        <f t="shared" si="5"/>
        <v>1498.5658219166664</v>
      </c>
      <c r="P30" s="47">
        <f t="shared" si="5"/>
        <v>1611.431055</v>
      </c>
      <c r="Q30" s="48">
        <v>0</v>
      </c>
      <c r="R30" s="48">
        <v>6.6699999999999995E-2</v>
      </c>
      <c r="S30" s="48">
        <v>6.6699999999999995E-2</v>
      </c>
      <c r="T30" s="48">
        <v>6.6699999999999995E-2</v>
      </c>
      <c r="U30" s="48">
        <v>6.6699999999999995E-2</v>
      </c>
      <c r="V30" s="50">
        <f t="shared" si="8"/>
        <v>0</v>
      </c>
      <c r="W30" s="50">
        <f t="shared" si="8"/>
        <v>1754.6527768333335</v>
      </c>
      <c r="X30" s="50">
        <f t="shared" si="8"/>
        <v>53553.338787749992</v>
      </c>
      <c r="Y30" s="50">
        <f t="shared" si="8"/>
        <v>3608.4599394166657</v>
      </c>
      <c r="Z30" s="50">
        <f t="shared" si="8"/>
        <v>5511.9205829999992</v>
      </c>
      <c r="AA30" s="50">
        <f t="shared" si="9"/>
        <v>0</v>
      </c>
      <c r="AB30" s="50">
        <f t="shared" si="9"/>
        <v>-1470.5410828333333</v>
      </c>
      <c r="AC30" s="50">
        <f t="shared" si="9"/>
        <v>-36612.177641999995</v>
      </c>
      <c r="AD30" s="50">
        <f t="shared" si="9"/>
        <v>-2109.8941174999991</v>
      </c>
      <c r="AE30" s="50">
        <f t="shared" si="9"/>
        <v>-3900.4895279999992</v>
      </c>
      <c r="AF30" s="49">
        <f t="shared" si="10"/>
        <v>0</v>
      </c>
      <c r="AG30" s="49">
        <f t="shared" si="10"/>
        <v>-33822.444905166667</v>
      </c>
      <c r="AH30" s="49">
        <f t="shared" si="10"/>
        <v>-833217.22454600001</v>
      </c>
      <c r="AI30" s="49">
        <f t="shared" si="10"/>
        <v>-48527.564702499993</v>
      </c>
      <c r="AJ30" s="49">
        <f t="shared" si="10"/>
        <v>-89711.259144000011</v>
      </c>
      <c r="AK30" s="49">
        <f t="shared" si="6"/>
        <v>-1005278.4932976667</v>
      </c>
      <c r="AL30" s="51">
        <v>0.21</v>
      </c>
      <c r="AM30" s="47">
        <f t="shared" si="11"/>
        <v>211108.48359250999</v>
      </c>
    </row>
    <row r="31" spans="1:39" s="52" customFormat="1">
      <c r="A31" s="46">
        <v>44166</v>
      </c>
      <c r="B31" s="47">
        <v>206680.48</v>
      </c>
      <c r="C31" s="47">
        <v>315679.66000000003</v>
      </c>
      <c r="D31" s="47">
        <v>9634783.5899999999</v>
      </c>
      <c r="E31" s="47">
        <v>649198.18999999994</v>
      </c>
      <c r="F31" s="47">
        <v>991649.88</v>
      </c>
      <c r="G31" s="48">
        <v>0</v>
      </c>
      <c r="H31" s="48">
        <v>1.0800000000000001E-2</v>
      </c>
      <c r="I31" s="48">
        <v>2.1100000000000001E-2</v>
      </c>
      <c r="J31" s="48">
        <v>2.7699999999999999E-2</v>
      </c>
      <c r="K31" s="48">
        <v>1.95E-2</v>
      </c>
      <c r="L31" s="49">
        <f t="shared" si="5"/>
        <v>0</v>
      </c>
      <c r="M31" s="47">
        <f t="shared" si="5"/>
        <v>284.11169400000006</v>
      </c>
      <c r="N31" s="47">
        <f t="shared" si="5"/>
        <v>16941.16114575</v>
      </c>
      <c r="O31" s="47">
        <f t="shared" si="5"/>
        <v>1498.5658219166664</v>
      </c>
      <c r="P31" s="47">
        <f t="shared" si="5"/>
        <v>1611.431055</v>
      </c>
      <c r="Q31" s="48">
        <v>0</v>
      </c>
      <c r="R31" s="48">
        <v>6.6699999999999995E-2</v>
      </c>
      <c r="S31" s="48">
        <v>6.6699999999999995E-2</v>
      </c>
      <c r="T31" s="48">
        <v>6.6699999999999995E-2</v>
      </c>
      <c r="U31" s="48">
        <v>6.6699999999999995E-2</v>
      </c>
      <c r="V31" s="50">
        <f t="shared" si="8"/>
        <v>0</v>
      </c>
      <c r="W31" s="50">
        <f t="shared" si="8"/>
        <v>1754.6527768333335</v>
      </c>
      <c r="X31" s="50">
        <f t="shared" si="8"/>
        <v>53553.338787749992</v>
      </c>
      <c r="Y31" s="50">
        <f t="shared" si="8"/>
        <v>3608.4599394166657</v>
      </c>
      <c r="Z31" s="50">
        <f t="shared" si="8"/>
        <v>5511.9205829999992</v>
      </c>
      <c r="AA31" s="50">
        <f t="shared" si="9"/>
        <v>0</v>
      </c>
      <c r="AB31" s="50">
        <f t="shared" si="9"/>
        <v>-1470.5410828333333</v>
      </c>
      <c r="AC31" s="50">
        <f t="shared" si="9"/>
        <v>-36612.177641999995</v>
      </c>
      <c r="AD31" s="50">
        <f t="shared" si="9"/>
        <v>-2109.8941174999991</v>
      </c>
      <c r="AE31" s="50">
        <f t="shared" si="9"/>
        <v>-3900.4895279999992</v>
      </c>
      <c r="AF31" s="49">
        <f t="shared" si="10"/>
        <v>0</v>
      </c>
      <c r="AG31" s="49">
        <f t="shared" si="10"/>
        <v>-35292.985988</v>
      </c>
      <c r="AH31" s="49">
        <f t="shared" si="10"/>
        <v>-869829.40218800004</v>
      </c>
      <c r="AI31" s="49">
        <f t="shared" si="10"/>
        <v>-50637.458819999993</v>
      </c>
      <c r="AJ31" s="49">
        <f t="shared" si="10"/>
        <v>-93611.748672000016</v>
      </c>
      <c r="AK31" s="49">
        <f t="shared" si="6"/>
        <v>-1049371.5956679999</v>
      </c>
      <c r="AL31" s="51">
        <v>0.21</v>
      </c>
      <c r="AM31" s="47">
        <f t="shared" si="11"/>
        <v>220368.03509027997</v>
      </c>
    </row>
    <row r="32" spans="1:39" s="52" customFormat="1">
      <c r="A32" s="46">
        <v>44197</v>
      </c>
      <c r="B32" s="47">
        <v>206680.48</v>
      </c>
      <c r="C32" s="47">
        <v>315679.66000000003</v>
      </c>
      <c r="D32" s="47">
        <v>9634783.5899999999</v>
      </c>
      <c r="E32" s="47">
        <v>649198.18999999994</v>
      </c>
      <c r="F32" s="47">
        <v>991649.88</v>
      </c>
      <c r="G32" s="48">
        <v>0</v>
      </c>
      <c r="H32" s="48">
        <v>1.0800000000000001E-2</v>
      </c>
      <c r="I32" s="48">
        <v>2.1100000000000001E-2</v>
      </c>
      <c r="J32" s="48">
        <v>2.7699999999999999E-2</v>
      </c>
      <c r="K32" s="48">
        <v>1.95E-2</v>
      </c>
      <c r="L32" s="49">
        <f t="shared" si="5"/>
        <v>0</v>
      </c>
      <c r="M32" s="47">
        <f t="shared" si="5"/>
        <v>284.11169400000006</v>
      </c>
      <c r="N32" s="47">
        <f t="shared" si="5"/>
        <v>16941.16114575</v>
      </c>
      <c r="O32" s="47">
        <f t="shared" si="5"/>
        <v>1498.5658219166664</v>
      </c>
      <c r="P32" s="47">
        <f t="shared" si="5"/>
        <v>1611.431055</v>
      </c>
      <c r="Q32" s="48">
        <v>0</v>
      </c>
      <c r="R32" s="48">
        <v>6.6699999999999995E-2</v>
      </c>
      <c r="S32" s="48">
        <v>6.6699999999999995E-2</v>
      </c>
      <c r="T32" s="48">
        <v>6.6699999999999995E-2</v>
      </c>
      <c r="U32" s="48">
        <v>6.6699999999999995E-2</v>
      </c>
      <c r="V32" s="50">
        <f t="shared" si="8"/>
        <v>0</v>
      </c>
      <c r="W32" s="50">
        <f t="shared" si="8"/>
        <v>1754.6527768333335</v>
      </c>
      <c r="X32" s="50">
        <f t="shared" si="8"/>
        <v>53553.338787749992</v>
      </c>
      <c r="Y32" s="50">
        <f t="shared" si="8"/>
        <v>3608.4599394166657</v>
      </c>
      <c r="Z32" s="50">
        <f t="shared" si="8"/>
        <v>5511.9205829999992</v>
      </c>
      <c r="AA32" s="50">
        <f t="shared" si="9"/>
        <v>0</v>
      </c>
      <c r="AB32" s="50">
        <f t="shared" si="9"/>
        <v>-1470.5410828333333</v>
      </c>
      <c r="AC32" s="50">
        <f t="shared" si="9"/>
        <v>-36612.177641999995</v>
      </c>
      <c r="AD32" s="50">
        <f t="shared" si="9"/>
        <v>-2109.8941174999991</v>
      </c>
      <c r="AE32" s="50">
        <f t="shared" si="9"/>
        <v>-3900.4895279999992</v>
      </c>
      <c r="AF32" s="49">
        <f t="shared" si="10"/>
        <v>0</v>
      </c>
      <c r="AG32" s="49">
        <f t="shared" si="10"/>
        <v>-36763.527070833334</v>
      </c>
      <c r="AH32" s="49">
        <f t="shared" si="10"/>
        <v>-906441.57983000006</v>
      </c>
      <c r="AI32" s="49">
        <f t="shared" si="10"/>
        <v>-52747.352937499993</v>
      </c>
      <c r="AJ32" s="49">
        <f t="shared" si="10"/>
        <v>-97512.238200000022</v>
      </c>
      <c r="AK32" s="49">
        <f t="shared" si="6"/>
        <v>-1093464.6980383336</v>
      </c>
      <c r="AL32" s="51">
        <v>0.21</v>
      </c>
      <c r="AM32" s="47">
        <f t="shared" si="11"/>
        <v>229627.58658805004</v>
      </c>
    </row>
    <row r="33" spans="1:39" s="52" customFormat="1">
      <c r="A33" s="46">
        <v>44228</v>
      </c>
      <c r="B33" s="47">
        <v>206680.48</v>
      </c>
      <c r="C33" s="47">
        <v>315679.66000000003</v>
      </c>
      <c r="D33" s="47">
        <v>9634783.5899999999</v>
      </c>
      <c r="E33" s="47">
        <v>649198.18999999994</v>
      </c>
      <c r="F33" s="47">
        <f>F32+12985.89</f>
        <v>1004635.77</v>
      </c>
      <c r="G33" s="48">
        <v>0</v>
      </c>
      <c r="H33" s="48">
        <v>1.0800000000000001E-2</v>
      </c>
      <c r="I33" s="48">
        <v>2.1100000000000001E-2</v>
      </c>
      <c r="J33" s="48">
        <v>2.7699999999999999E-2</v>
      </c>
      <c r="K33" s="48">
        <v>1.95E-2</v>
      </c>
      <c r="L33" s="49">
        <f t="shared" si="5"/>
        <v>0</v>
      </c>
      <c r="M33" s="47">
        <f t="shared" si="5"/>
        <v>284.11169400000006</v>
      </c>
      <c r="N33" s="47">
        <f t="shared" si="5"/>
        <v>16941.16114575</v>
      </c>
      <c r="O33" s="47">
        <f t="shared" si="5"/>
        <v>1498.5658219166664</v>
      </c>
      <c r="P33" s="47">
        <f t="shared" si="5"/>
        <v>1632.5331262500001</v>
      </c>
      <c r="Q33" s="48">
        <v>0</v>
      </c>
      <c r="R33" s="48">
        <v>6.6699999999999995E-2</v>
      </c>
      <c r="S33" s="48">
        <v>6.6699999999999995E-2</v>
      </c>
      <c r="T33" s="48">
        <v>6.6699999999999995E-2</v>
      </c>
      <c r="U33" s="48">
        <v>6.6699999999999995E-2</v>
      </c>
      <c r="V33" s="50">
        <f t="shared" si="8"/>
        <v>0</v>
      </c>
      <c r="W33" s="50">
        <f t="shared" si="8"/>
        <v>1754.6527768333335</v>
      </c>
      <c r="X33" s="50">
        <f t="shared" si="8"/>
        <v>53553.338787749992</v>
      </c>
      <c r="Y33" s="50">
        <f t="shared" si="8"/>
        <v>3608.4599394166657</v>
      </c>
      <c r="Z33" s="50">
        <f t="shared" si="8"/>
        <v>5584.1004882499992</v>
      </c>
      <c r="AA33" s="50">
        <f t="shared" si="9"/>
        <v>0</v>
      </c>
      <c r="AB33" s="50">
        <f t="shared" si="9"/>
        <v>-1470.5410828333333</v>
      </c>
      <c r="AC33" s="50">
        <f t="shared" si="9"/>
        <v>-36612.177641999995</v>
      </c>
      <c r="AD33" s="50">
        <f t="shared" si="9"/>
        <v>-2109.8941174999991</v>
      </c>
      <c r="AE33" s="50">
        <f t="shared" si="9"/>
        <v>-3951.5673619999989</v>
      </c>
      <c r="AF33" s="49">
        <f t="shared" si="10"/>
        <v>0</v>
      </c>
      <c r="AG33" s="49">
        <f t="shared" si="10"/>
        <v>-38234.068153666667</v>
      </c>
      <c r="AH33" s="49">
        <f t="shared" si="10"/>
        <v>-943053.75747200008</v>
      </c>
      <c r="AI33" s="49">
        <f t="shared" si="10"/>
        <v>-54857.247054999993</v>
      </c>
      <c r="AJ33" s="49">
        <f t="shared" si="10"/>
        <v>-101463.80556200002</v>
      </c>
      <c r="AK33" s="49">
        <f t="shared" si="6"/>
        <v>-1137608.8782426668</v>
      </c>
      <c r="AL33" s="51">
        <v>0.21</v>
      </c>
      <c r="AM33" s="47">
        <f t="shared" si="11"/>
        <v>238897.86443096003</v>
      </c>
    </row>
    <row r="34" spans="1:39" s="52" customFormat="1">
      <c r="A34" s="46">
        <v>44256</v>
      </c>
      <c r="B34" s="47">
        <v>206680.48</v>
      </c>
      <c r="C34" s="47">
        <v>315679.66000000003</v>
      </c>
      <c r="D34" s="47">
        <v>9634783.5899999999</v>
      </c>
      <c r="E34" s="47">
        <v>649198.18999999994</v>
      </c>
      <c r="F34" s="47">
        <v>1004635.77</v>
      </c>
      <c r="G34" s="48">
        <v>0</v>
      </c>
      <c r="H34" s="48">
        <v>1.0800000000000001E-2</v>
      </c>
      <c r="I34" s="48">
        <v>2.1100000000000001E-2</v>
      </c>
      <c r="J34" s="48">
        <v>2.7699999999999999E-2</v>
      </c>
      <c r="K34" s="48">
        <v>1.95E-2</v>
      </c>
      <c r="L34" s="49">
        <f t="shared" si="5"/>
        <v>0</v>
      </c>
      <c r="M34" s="47">
        <f t="shared" si="5"/>
        <v>284.11169400000006</v>
      </c>
      <c r="N34" s="47">
        <f t="shared" si="5"/>
        <v>16941.16114575</v>
      </c>
      <c r="O34" s="47">
        <f t="shared" si="5"/>
        <v>1498.5658219166664</v>
      </c>
      <c r="P34" s="47">
        <f t="shared" si="5"/>
        <v>1632.5331262500001</v>
      </c>
      <c r="Q34" s="48">
        <v>0</v>
      </c>
      <c r="R34" s="48">
        <v>6.6699999999999995E-2</v>
      </c>
      <c r="S34" s="48">
        <v>6.6699999999999995E-2</v>
      </c>
      <c r="T34" s="48">
        <v>6.6699999999999995E-2</v>
      </c>
      <c r="U34" s="48">
        <v>6.6699999999999995E-2</v>
      </c>
      <c r="V34" s="50">
        <f t="shared" si="8"/>
        <v>0</v>
      </c>
      <c r="W34" s="50">
        <f t="shared" si="8"/>
        <v>1754.6527768333335</v>
      </c>
      <c r="X34" s="50">
        <f t="shared" si="8"/>
        <v>53553.338787749992</v>
      </c>
      <c r="Y34" s="50">
        <f t="shared" si="8"/>
        <v>3608.4599394166657</v>
      </c>
      <c r="Z34" s="50">
        <f t="shared" si="8"/>
        <v>5584.1004882499992</v>
      </c>
      <c r="AA34" s="50">
        <f t="shared" si="9"/>
        <v>0</v>
      </c>
      <c r="AB34" s="50">
        <f t="shared" si="9"/>
        <v>-1470.5410828333333</v>
      </c>
      <c r="AC34" s="50">
        <f t="shared" si="9"/>
        <v>-36612.177641999995</v>
      </c>
      <c r="AD34" s="50">
        <f t="shared" si="9"/>
        <v>-2109.8941174999991</v>
      </c>
      <c r="AE34" s="50">
        <f t="shared" si="9"/>
        <v>-3951.5673619999989</v>
      </c>
      <c r="AF34" s="49">
        <f t="shared" si="10"/>
        <v>0</v>
      </c>
      <c r="AG34" s="49">
        <f t="shared" si="10"/>
        <v>-39704.6092365</v>
      </c>
      <c r="AH34" s="49">
        <f t="shared" si="10"/>
        <v>-979665.93511400011</v>
      </c>
      <c r="AI34" s="49">
        <f t="shared" si="10"/>
        <v>-56967.141172499993</v>
      </c>
      <c r="AJ34" s="49">
        <f t="shared" si="10"/>
        <v>-105415.37292400002</v>
      </c>
      <c r="AK34" s="49">
        <f t="shared" si="6"/>
        <v>-1181753.0584470001</v>
      </c>
      <c r="AL34" s="51">
        <v>0.21</v>
      </c>
      <c r="AM34" s="47">
        <f t="shared" si="11"/>
        <v>248168.14227387001</v>
      </c>
    </row>
    <row r="35" spans="1:39" s="52" customFormat="1">
      <c r="A35" s="46">
        <v>44287</v>
      </c>
      <c r="B35" s="47">
        <v>206680.48</v>
      </c>
      <c r="C35" s="47">
        <v>315679.66000000003</v>
      </c>
      <c r="D35" s="47">
        <v>9634783.5899999999</v>
      </c>
      <c r="E35" s="47">
        <v>649198.18999999994</v>
      </c>
      <c r="F35" s="47">
        <v>1004635.77</v>
      </c>
      <c r="G35" s="48">
        <v>0</v>
      </c>
      <c r="H35" s="48">
        <v>1.0800000000000001E-2</v>
      </c>
      <c r="I35" s="48">
        <v>2.1100000000000001E-2</v>
      </c>
      <c r="J35" s="48">
        <v>2.7699999999999999E-2</v>
      </c>
      <c r="K35" s="48">
        <v>1.95E-2</v>
      </c>
      <c r="L35" s="49">
        <f t="shared" si="5"/>
        <v>0</v>
      </c>
      <c r="M35" s="47">
        <f t="shared" si="5"/>
        <v>284.11169400000006</v>
      </c>
      <c r="N35" s="47">
        <f t="shared" si="5"/>
        <v>16941.16114575</v>
      </c>
      <c r="O35" s="47">
        <f t="shared" si="5"/>
        <v>1498.5658219166664</v>
      </c>
      <c r="P35" s="47">
        <f t="shared" si="5"/>
        <v>1632.5331262500001</v>
      </c>
      <c r="Q35" s="48">
        <v>0</v>
      </c>
      <c r="R35" s="48">
        <v>6.6699999999999995E-2</v>
      </c>
      <c r="S35" s="48">
        <v>6.6699999999999995E-2</v>
      </c>
      <c r="T35" s="48">
        <v>6.6699999999999995E-2</v>
      </c>
      <c r="U35" s="48">
        <v>6.6699999999999995E-2</v>
      </c>
      <c r="V35" s="50">
        <f t="shared" si="8"/>
        <v>0</v>
      </c>
      <c r="W35" s="50">
        <f t="shared" si="8"/>
        <v>1754.6527768333335</v>
      </c>
      <c r="X35" s="50">
        <f t="shared" si="8"/>
        <v>53553.338787749992</v>
      </c>
      <c r="Y35" s="50">
        <f t="shared" si="8"/>
        <v>3608.4599394166657</v>
      </c>
      <c r="Z35" s="50">
        <f t="shared" si="8"/>
        <v>5584.1004882499992</v>
      </c>
      <c r="AA35" s="50">
        <f t="shared" si="9"/>
        <v>0</v>
      </c>
      <c r="AB35" s="50">
        <f t="shared" si="9"/>
        <v>-1470.5410828333333</v>
      </c>
      <c r="AC35" s="50">
        <f t="shared" si="9"/>
        <v>-36612.177641999995</v>
      </c>
      <c r="AD35" s="50">
        <f t="shared" si="9"/>
        <v>-2109.8941174999991</v>
      </c>
      <c r="AE35" s="50">
        <f t="shared" si="9"/>
        <v>-3951.5673619999989</v>
      </c>
      <c r="AF35" s="49">
        <f t="shared" si="10"/>
        <v>0</v>
      </c>
      <c r="AG35" s="49">
        <f t="shared" si="10"/>
        <v>-41175.150319333334</v>
      </c>
      <c r="AH35" s="49">
        <f t="shared" si="10"/>
        <v>-1016278.1127560001</v>
      </c>
      <c r="AI35" s="49">
        <f t="shared" si="10"/>
        <v>-59077.035289999993</v>
      </c>
      <c r="AJ35" s="49">
        <f t="shared" si="10"/>
        <v>-109366.94028600003</v>
      </c>
      <c r="AK35" s="49">
        <f t="shared" si="6"/>
        <v>-1225897.2386513336</v>
      </c>
      <c r="AL35" s="51">
        <v>0.21</v>
      </c>
      <c r="AM35" s="47">
        <f t="shared" si="11"/>
        <v>257438.42011678003</v>
      </c>
    </row>
    <row r="36" spans="1:39" s="52" customFormat="1">
      <c r="A36" s="46">
        <v>44317</v>
      </c>
      <c r="B36" s="47">
        <v>206680.48</v>
      </c>
      <c r="C36" s="47">
        <v>315679.66000000003</v>
      </c>
      <c r="D36" s="47">
        <v>9634783.5899999999</v>
      </c>
      <c r="E36" s="47">
        <v>649198.18999999994</v>
      </c>
      <c r="F36" s="47">
        <v>1004635.77</v>
      </c>
      <c r="G36" s="48">
        <v>0</v>
      </c>
      <c r="H36" s="48">
        <v>1.0800000000000001E-2</v>
      </c>
      <c r="I36" s="48">
        <v>2.1100000000000001E-2</v>
      </c>
      <c r="J36" s="48">
        <v>2.7699999999999999E-2</v>
      </c>
      <c r="K36" s="48">
        <v>1.95E-2</v>
      </c>
      <c r="L36" s="49">
        <f t="shared" si="5"/>
        <v>0</v>
      </c>
      <c r="M36" s="47">
        <f t="shared" si="5"/>
        <v>284.11169400000006</v>
      </c>
      <c r="N36" s="47">
        <f t="shared" si="5"/>
        <v>16941.16114575</v>
      </c>
      <c r="O36" s="47">
        <f t="shared" si="5"/>
        <v>1498.5658219166664</v>
      </c>
      <c r="P36" s="47">
        <f t="shared" si="5"/>
        <v>1632.5331262500001</v>
      </c>
      <c r="Q36" s="48">
        <v>0</v>
      </c>
      <c r="R36" s="48">
        <v>6.6699999999999995E-2</v>
      </c>
      <c r="S36" s="48">
        <v>6.6699999999999995E-2</v>
      </c>
      <c r="T36" s="48">
        <v>6.6699999999999995E-2</v>
      </c>
      <c r="U36" s="48">
        <v>6.6699999999999995E-2</v>
      </c>
      <c r="V36" s="50">
        <f t="shared" si="8"/>
        <v>0</v>
      </c>
      <c r="W36" s="50">
        <f t="shared" si="8"/>
        <v>1754.6527768333335</v>
      </c>
      <c r="X36" s="50">
        <f t="shared" si="8"/>
        <v>53553.338787749992</v>
      </c>
      <c r="Y36" s="50">
        <f t="shared" si="8"/>
        <v>3608.4599394166657</v>
      </c>
      <c r="Z36" s="50">
        <f t="shared" si="8"/>
        <v>5584.1004882499992</v>
      </c>
      <c r="AA36" s="50">
        <f t="shared" si="9"/>
        <v>0</v>
      </c>
      <c r="AB36" s="50">
        <f t="shared" si="9"/>
        <v>-1470.5410828333333</v>
      </c>
      <c r="AC36" s="50">
        <f t="shared" si="9"/>
        <v>-36612.177641999995</v>
      </c>
      <c r="AD36" s="50">
        <f t="shared" si="9"/>
        <v>-2109.8941174999991</v>
      </c>
      <c r="AE36" s="50">
        <f t="shared" si="9"/>
        <v>-3951.5673619999989</v>
      </c>
      <c r="AF36" s="49">
        <f t="shared" si="10"/>
        <v>0</v>
      </c>
      <c r="AG36" s="49">
        <f t="shared" si="10"/>
        <v>-42645.691402166667</v>
      </c>
      <c r="AH36" s="49">
        <f t="shared" si="10"/>
        <v>-1052890.290398</v>
      </c>
      <c r="AI36" s="49">
        <f t="shared" si="10"/>
        <v>-61186.929407499993</v>
      </c>
      <c r="AJ36" s="49">
        <f t="shared" si="10"/>
        <v>-113318.50764800003</v>
      </c>
      <c r="AK36" s="49">
        <f t="shared" si="6"/>
        <v>-1270041.4188556666</v>
      </c>
      <c r="AL36" s="51">
        <v>0.21</v>
      </c>
      <c r="AM36" s="47">
        <f t="shared" si="11"/>
        <v>266708.69795969001</v>
      </c>
    </row>
    <row r="37" spans="1:39" s="52" customFormat="1">
      <c r="A37" s="46">
        <v>44348</v>
      </c>
      <c r="B37" s="47">
        <v>206680.48</v>
      </c>
      <c r="C37" s="47">
        <v>315679.66000000003</v>
      </c>
      <c r="D37" s="47">
        <v>9634783.5899999999</v>
      </c>
      <c r="E37" s="47">
        <v>649198.18999999994</v>
      </c>
      <c r="F37" s="47">
        <v>1004635.77</v>
      </c>
      <c r="G37" s="48">
        <v>0</v>
      </c>
      <c r="H37" s="48">
        <v>1.0800000000000001E-2</v>
      </c>
      <c r="I37" s="48">
        <v>2.1100000000000001E-2</v>
      </c>
      <c r="J37" s="48">
        <v>2.7699999999999999E-2</v>
      </c>
      <c r="K37" s="48">
        <v>1.95E-2</v>
      </c>
      <c r="L37" s="49">
        <f t="shared" si="5"/>
        <v>0</v>
      </c>
      <c r="M37" s="47">
        <f t="shared" si="5"/>
        <v>284.11169400000006</v>
      </c>
      <c r="N37" s="47">
        <f t="shared" si="5"/>
        <v>16941.16114575</v>
      </c>
      <c r="O37" s="47">
        <f t="shared" si="5"/>
        <v>1498.5658219166664</v>
      </c>
      <c r="P37" s="47">
        <f t="shared" si="5"/>
        <v>1632.5331262500001</v>
      </c>
      <c r="Q37" s="48">
        <v>0</v>
      </c>
      <c r="R37" s="48">
        <v>6.6699999999999995E-2</v>
      </c>
      <c r="S37" s="48">
        <v>6.6699999999999995E-2</v>
      </c>
      <c r="T37" s="48">
        <v>6.6699999999999995E-2</v>
      </c>
      <c r="U37" s="48">
        <v>6.6699999999999995E-2</v>
      </c>
      <c r="V37" s="50">
        <f t="shared" si="8"/>
        <v>0</v>
      </c>
      <c r="W37" s="50">
        <f t="shared" si="8"/>
        <v>1754.6527768333335</v>
      </c>
      <c r="X37" s="50">
        <f t="shared" si="8"/>
        <v>53553.338787749992</v>
      </c>
      <c r="Y37" s="50">
        <f t="shared" si="8"/>
        <v>3608.4599394166657</v>
      </c>
      <c r="Z37" s="50">
        <f t="shared" si="8"/>
        <v>5584.1004882499992</v>
      </c>
      <c r="AA37" s="50">
        <f t="shared" si="9"/>
        <v>0</v>
      </c>
      <c r="AB37" s="50">
        <f t="shared" si="9"/>
        <v>-1470.5410828333333</v>
      </c>
      <c r="AC37" s="50">
        <f t="shared" si="9"/>
        <v>-36612.177641999995</v>
      </c>
      <c r="AD37" s="50">
        <f t="shared" si="9"/>
        <v>-2109.8941174999991</v>
      </c>
      <c r="AE37" s="50">
        <f t="shared" si="9"/>
        <v>-3951.5673619999989</v>
      </c>
      <c r="AF37" s="49">
        <f t="shared" si="10"/>
        <v>0</v>
      </c>
      <c r="AG37" s="49">
        <f t="shared" si="10"/>
        <v>-44116.232485</v>
      </c>
      <c r="AH37" s="49">
        <f t="shared" si="10"/>
        <v>-1089502.4680399999</v>
      </c>
      <c r="AI37" s="49">
        <f t="shared" si="10"/>
        <v>-63296.823524999993</v>
      </c>
      <c r="AJ37" s="49">
        <f t="shared" si="10"/>
        <v>-117270.07501000003</v>
      </c>
      <c r="AK37" s="49">
        <f t="shared" si="6"/>
        <v>-1314185.5990599999</v>
      </c>
      <c r="AL37" s="51">
        <v>0.21</v>
      </c>
      <c r="AM37" s="47">
        <f t="shared" si="11"/>
        <v>275978.97580259998</v>
      </c>
    </row>
    <row r="38" spans="1:39" s="52" customFormat="1">
      <c r="A38" s="46">
        <v>44378</v>
      </c>
      <c r="B38" s="47">
        <v>206680.48</v>
      </c>
      <c r="C38" s="47">
        <v>315679.66000000003</v>
      </c>
      <c r="D38" s="47">
        <v>9634783.5899999999</v>
      </c>
      <c r="E38" s="47">
        <v>649198.18999999994</v>
      </c>
      <c r="F38" s="47">
        <v>1004635.77</v>
      </c>
      <c r="G38" s="48">
        <v>0</v>
      </c>
      <c r="H38" s="48">
        <v>1.0800000000000001E-2</v>
      </c>
      <c r="I38" s="48">
        <v>2.1100000000000001E-2</v>
      </c>
      <c r="J38" s="48">
        <v>2.7699999999999999E-2</v>
      </c>
      <c r="K38" s="48">
        <v>1.95E-2</v>
      </c>
      <c r="L38" s="49">
        <f t="shared" si="5"/>
        <v>0</v>
      </c>
      <c r="M38" s="47">
        <f t="shared" si="5"/>
        <v>284.11169400000006</v>
      </c>
      <c r="N38" s="47">
        <f t="shared" si="5"/>
        <v>16941.16114575</v>
      </c>
      <c r="O38" s="47">
        <f t="shared" si="5"/>
        <v>1498.5658219166664</v>
      </c>
      <c r="P38" s="47">
        <f t="shared" si="5"/>
        <v>1632.5331262500001</v>
      </c>
      <c r="Q38" s="48">
        <v>0</v>
      </c>
      <c r="R38" s="48">
        <v>6.6699999999999995E-2</v>
      </c>
      <c r="S38" s="48">
        <v>6.6699999999999995E-2</v>
      </c>
      <c r="T38" s="48">
        <v>6.6699999999999995E-2</v>
      </c>
      <c r="U38" s="48">
        <v>6.6699999999999995E-2</v>
      </c>
      <c r="V38" s="50">
        <f t="shared" si="8"/>
        <v>0</v>
      </c>
      <c r="W38" s="50">
        <f t="shared" si="8"/>
        <v>1754.6527768333335</v>
      </c>
      <c r="X38" s="50">
        <f t="shared" si="8"/>
        <v>53553.338787749992</v>
      </c>
      <c r="Y38" s="50">
        <f t="shared" si="8"/>
        <v>3608.4599394166657</v>
      </c>
      <c r="Z38" s="50">
        <f t="shared" si="8"/>
        <v>5584.1004882499992</v>
      </c>
      <c r="AA38" s="50">
        <f t="shared" si="9"/>
        <v>0</v>
      </c>
      <c r="AB38" s="50">
        <f t="shared" si="9"/>
        <v>-1470.5410828333333</v>
      </c>
      <c r="AC38" s="50">
        <f t="shared" si="9"/>
        <v>-36612.177641999995</v>
      </c>
      <c r="AD38" s="50">
        <f t="shared" si="9"/>
        <v>-2109.8941174999991</v>
      </c>
      <c r="AE38" s="50">
        <f t="shared" si="9"/>
        <v>-3951.5673619999989</v>
      </c>
      <c r="AF38" s="49">
        <f t="shared" si="10"/>
        <v>0</v>
      </c>
      <c r="AG38" s="49">
        <f t="shared" si="10"/>
        <v>-45586.773567833334</v>
      </c>
      <c r="AH38" s="49">
        <f t="shared" si="10"/>
        <v>-1126114.6456819999</v>
      </c>
      <c r="AI38" s="49">
        <f t="shared" si="10"/>
        <v>-65406.717642499993</v>
      </c>
      <c r="AJ38" s="49">
        <f t="shared" si="10"/>
        <v>-121221.64237200003</v>
      </c>
      <c r="AK38" s="49">
        <f t="shared" si="6"/>
        <v>-1358329.7792643332</v>
      </c>
      <c r="AL38" s="51">
        <v>0.21</v>
      </c>
      <c r="AM38" s="47">
        <f t="shared" si="11"/>
        <v>285249.25364550995</v>
      </c>
    </row>
    <row r="39" spans="1:39" s="52" customFormat="1">
      <c r="A39" s="46">
        <v>44409</v>
      </c>
      <c r="B39" s="47">
        <v>206680.48</v>
      </c>
      <c r="C39" s="47">
        <v>315679.66000000003</v>
      </c>
      <c r="D39" s="47">
        <v>9634783.5899999999</v>
      </c>
      <c r="E39" s="47">
        <v>649198.18999999994</v>
      </c>
      <c r="F39" s="47">
        <v>1004635.77</v>
      </c>
      <c r="G39" s="48">
        <v>0</v>
      </c>
      <c r="H39" s="48">
        <v>1.0800000000000001E-2</v>
      </c>
      <c r="I39" s="48">
        <v>2.1100000000000001E-2</v>
      </c>
      <c r="J39" s="48">
        <v>2.7699999999999999E-2</v>
      </c>
      <c r="K39" s="48">
        <v>1.95E-2</v>
      </c>
      <c r="L39" s="49">
        <f t="shared" si="5"/>
        <v>0</v>
      </c>
      <c r="M39" s="47">
        <f t="shared" si="5"/>
        <v>284.11169400000006</v>
      </c>
      <c r="N39" s="47">
        <f t="shared" si="5"/>
        <v>16941.16114575</v>
      </c>
      <c r="O39" s="47">
        <f t="shared" si="5"/>
        <v>1498.5658219166664</v>
      </c>
      <c r="P39" s="47">
        <f t="shared" si="5"/>
        <v>1632.5331262500001</v>
      </c>
      <c r="Q39" s="48">
        <v>0</v>
      </c>
      <c r="R39" s="48">
        <v>6.6699999999999995E-2</v>
      </c>
      <c r="S39" s="48">
        <v>6.6699999999999995E-2</v>
      </c>
      <c r="T39" s="48">
        <v>6.6699999999999995E-2</v>
      </c>
      <c r="U39" s="48">
        <v>6.6699999999999995E-2</v>
      </c>
      <c r="V39" s="50">
        <f t="shared" si="8"/>
        <v>0</v>
      </c>
      <c r="W39" s="50">
        <f t="shared" si="8"/>
        <v>1754.6527768333335</v>
      </c>
      <c r="X39" s="50">
        <f t="shared" si="8"/>
        <v>53553.338787749992</v>
      </c>
      <c r="Y39" s="50">
        <f t="shared" si="8"/>
        <v>3608.4599394166657</v>
      </c>
      <c r="Z39" s="50">
        <f t="shared" si="8"/>
        <v>5584.1004882499992</v>
      </c>
      <c r="AA39" s="50">
        <f t="shared" si="9"/>
        <v>0</v>
      </c>
      <c r="AB39" s="50">
        <f t="shared" si="9"/>
        <v>-1470.5410828333333</v>
      </c>
      <c r="AC39" s="50">
        <f t="shared" si="9"/>
        <v>-36612.177641999995</v>
      </c>
      <c r="AD39" s="50">
        <f t="shared" si="9"/>
        <v>-2109.8941174999991</v>
      </c>
      <c r="AE39" s="50">
        <f t="shared" si="9"/>
        <v>-3951.5673619999989</v>
      </c>
      <c r="AF39" s="49">
        <f t="shared" si="10"/>
        <v>0</v>
      </c>
      <c r="AG39" s="49">
        <f t="shared" si="10"/>
        <v>-47057.314650666667</v>
      </c>
      <c r="AH39" s="49">
        <f t="shared" si="10"/>
        <v>-1162726.8233239998</v>
      </c>
      <c r="AI39" s="49">
        <f t="shared" si="10"/>
        <v>-67516.611759999985</v>
      </c>
      <c r="AJ39" s="49">
        <f t="shared" si="10"/>
        <v>-125173.20973400003</v>
      </c>
      <c r="AK39" s="49">
        <f t="shared" si="6"/>
        <v>-1402473.9594686665</v>
      </c>
      <c r="AL39" s="51">
        <v>0.21</v>
      </c>
      <c r="AM39" s="47">
        <f t="shared" si="11"/>
        <v>294519.53148841992</v>
      </c>
    </row>
    <row r="40" spans="1:39" s="52" customFormat="1">
      <c r="A40" s="46">
        <v>44440</v>
      </c>
      <c r="B40" s="47">
        <v>206680.48</v>
      </c>
      <c r="C40" s="47">
        <v>315679.66000000003</v>
      </c>
      <c r="D40" s="47">
        <f>D39+997722.46-10719.05</f>
        <v>10621787</v>
      </c>
      <c r="E40" s="47">
        <v>649198.18999999994</v>
      </c>
      <c r="F40" s="47">
        <v>1004635.77</v>
      </c>
      <c r="G40" s="48">
        <v>0</v>
      </c>
      <c r="H40" s="48">
        <v>1.0800000000000001E-2</v>
      </c>
      <c r="I40" s="48">
        <v>2.1100000000000001E-2</v>
      </c>
      <c r="J40" s="48">
        <v>2.7699999999999999E-2</v>
      </c>
      <c r="K40" s="48">
        <v>1.95E-2</v>
      </c>
      <c r="L40" s="49">
        <f t="shared" si="5"/>
        <v>0</v>
      </c>
      <c r="M40" s="47">
        <f t="shared" si="5"/>
        <v>284.11169400000006</v>
      </c>
      <c r="N40" s="47">
        <f t="shared" si="5"/>
        <v>18676.642141666667</v>
      </c>
      <c r="O40" s="47">
        <f t="shared" si="5"/>
        <v>1498.5658219166664</v>
      </c>
      <c r="P40" s="47">
        <f t="shared" si="5"/>
        <v>1632.5331262500001</v>
      </c>
      <c r="Q40" s="48">
        <v>0</v>
      </c>
      <c r="R40" s="48">
        <v>6.6699999999999995E-2</v>
      </c>
      <c r="S40" s="48">
        <v>6.6699999999999995E-2</v>
      </c>
      <c r="T40" s="48">
        <v>6.6699999999999995E-2</v>
      </c>
      <c r="U40" s="48">
        <v>6.6699999999999995E-2</v>
      </c>
      <c r="V40" s="50">
        <f t="shared" si="8"/>
        <v>0</v>
      </c>
      <c r="W40" s="50">
        <f t="shared" si="8"/>
        <v>1754.6527768333335</v>
      </c>
      <c r="X40" s="50">
        <f t="shared" si="8"/>
        <v>59039.432741666657</v>
      </c>
      <c r="Y40" s="50">
        <f t="shared" si="8"/>
        <v>3608.4599394166657</v>
      </c>
      <c r="Z40" s="50">
        <f t="shared" si="8"/>
        <v>5584.1004882499992</v>
      </c>
      <c r="AA40" s="50">
        <f t="shared" si="9"/>
        <v>0</v>
      </c>
      <c r="AB40" s="50">
        <f t="shared" si="9"/>
        <v>-1470.5410828333333</v>
      </c>
      <c r="AC40" s="50">
        <f t="shared" si="9"/>
        <v>-40362.790599999993</v>
      </c>
      <c r="AD40" s="50">
        <f t="shared" si="9"/>
        <v>-2109.8941174999991</v>
      </c>
      <c r="AE40" s="50">
        <f t="shared" si="9"/>
        <v>-3951.5673619999989</v>
      </c>
      <c r="AF40" s="49">
        <f t="shared" ref="AF40:AJ43" si="12">AF39+AA40</f>
        <v>0</v>
      </c>
      <c r="AG40" s="49">
        <f t="shared" si="12"/>
        <v>-48527.8557335</v>
      </c>
      <c r="AH40" s="49">
        <f t="shared" si="12"/>
        <v>-1203089.6139239997</v>
      </c>
      <c r="AI40" s="49">
        <f t="shared" si="12"/>
        <v>-69626.505877499978</v>
      </c>
      <c r="AJ40" s="49">
        <f t="shared" si="12"/>
        <v>-129124.77709600003</v>
      </c>
      <c r="AK40" s="49">
        <f t="shared" si="6"/>
        <v>-1450368.7526309998</v>
      </c>
      <c r="AL40" s="51">
        <v>0.21</v>
      </c>
      <c r="AM40" s="47">
        <f t="shared" si="11"/>
        <v>304577.43805250997</v>
      </c>
    </row>
    <row r="41" spans="1:39" s="52" customFormat="1">
      <c r="A41" s="46">
        <v>44470</v>
      </c>
      <c r="B41" s="47">
        <v>206680.48</v>
      </c>
      <c r="C41" s="47">
        <v>315679.66000000003</v>
      </c>
      <c r="D41" s="47">
        <f>10632506.05-10719.05</f>
        <v>10621787</v>
      </c>
      <c r="E41" s="47">
        <v>649198.18999999994</v>
      </c>
      <c r="F41" s="47">
        <v>1004635.77</v>
      </c>
      <c r="G41" s="48">
        <v>0</v>
      </c>
      <c r="H41" s="48">
        <v>1.0800000000000001E-2</v>
      </c>
      <c r="I41" s="48">
        <v>2.1100000000000001E-2</v>
      </c>
      <c r="J41" s="48">
        <v>2.7699999999999999E-2</v>
      </c>
      <c r="K41" s="48">
        <v>1.95E-2</v>
      </c>
      <c r="L41" s="49">
        <f t="shared" si="5"/>
        <v>0</v>
      </c>
      <c r="M41" s="47">
        <f t="shared" si="5"/>
        <v>284.11169400000006</v>
      </c>
      <c r="N41" s="47">
        <f t="shared" si="5"/>
        <v>18676.642141666667</v>
      </c>
      <c r="O41" s="47">
        <f t="shared" si="5"/>
        <v>1498.5658219166664</v>
      </c>
      <c r="P41" s="47">
        <f t="shared" si="5"/>
        <v>1632.5331262500001</v>
      </c>
      <c r="Q41" s="48">
        <v>0</v>
      </c>
      <c r="R41" s="48">
        <v>6.6699999999999995E-2</v>
      </c>
      <c r="S41" s="48">
        <v>6.6699999999999995E-2</v>
      </c>
      <c r="T41" s="48">
        <v>6.6699999999999995E-2</v>
      </c>
      <c r="U41" s="48">
        <v>6.6699999999999995E-2</v>
      </c>
      <c r="V41" s="50">
        <f t="shared" si="8"/>
        <v>0</v>
      </c>
      <c r="W41" s="50">
        <f t="shared" si="8"/>
        <v>1754.6527768333335</v>
      </c>
      <c r="X41" s="50">
        <f t="shared" si="8"/>
        <v>59039.432741666657</v>
      </c>
      <c r="Y41" s="50">
        <f t="shared" si="8"/>
        <v>3608.4599394166657</v>
      </c>
      <c r="Z41" s="50">
        <f t="shared" si="8"/>
        <v>5584.1004882499992</v>
      </c>
      <c r="AA41" s="50">
        <f t="shared" si="9"/>
        <v>0</v>
      </c>
      <c r="AB41" s="50">
        <f t="shared" si="9"/>
        <v>-1470.5410828333333</v>
      </c>
      <c r="AC41" s="50">
        <f t="shared" si="9"/>
        <v>-40362.790599999993</v>
      </c>
      <c r="AD41" s="50">
        <f t="shared" si="9"/>
        <v>-2109.8941174999991</v>
      </c>
      <c r="AE41" s="50">
        <f t="shared" si="9"/>
        <v>-3951.5673619999989</v>
      </c>
      <c r="AF41" s="49">
        <f t="shared" si="12"/>
        <v>0</v>
      </c>
      <c r="AG41" s="49">
        <f t="shared" si="12"/>
        <v>-49998.396816333334</v>
      </c>
      <c r="AH41" s="49">
        <f t="shared" si="12"/>
        <v>-1243452.4045239997</v>
      </c>
      <c r="AI41" s="49">
        <f t="shared" si="12"/>
        <v>-71736.399994999971</v>
      </c>
      <c r="AJ41" s="49">
        <f t="shared" si="12"/>
        <v>-133076.34445800004</v>
      </c>
      <c r="AK41" s="49">
        <f t="shared" si="6"/>
        <v>-1498263.5457933329</v>
      </c>
      <c r="AL41" s="51">
        <v>0.21</v>
      </c>
      <c r="AM41" s="47">
        <f t="shared" si="11"/>
        <v>314635.3446165999</v>
      </c>
    </row>
    <row r="42" spans="1:39" s="52" customFormat="1">
      <c r="A42" s="46">
        <v>44501</v>
      </c>
      <c r="B42" s="47">
        <v>206680.48</v>
      </c>
      <c r="C42" s="47">
        <v>315679.66000000003</v>
      </c>
      <c r="D42" s="47">
        <f>10632506.05-10719.05</f>
        <v>10621787</v>
      </c>
      <c r="E42" s="47">
        <v>649198.18999999994</v>
      </c>
      <c r="F42" s="47">
        <v>1004635.77</v>
      </c>
      <c r="G42" s="48">
        <v>0</v>
      </c>
      <c r="H42" s="48">
        <v>1.0800000000000001E-2</v>
      </c>
      <c r="I42" s="48">
        <v>2.1100000000000001E-2</v>
      </c>
      <c r="J42" s="48">
        <v>2.7699999999999999E-2</v>
      </c>
      <c r="K42" s="48">
        <v>1.95E-2</v>
      </c>
      <c r="L42" s="49">
        <f t="shared" si="5"/>
        <v>0</v>
      </c>
      <c r="M42" s="47">
        <f t="shared" si="5"/>
        <v>284.11169400000006</v>
      </c>
      <c r="N42" s="47">
        <f t="shared" si="5"/>
        <v>18676.642141666667</v>
      </c>
      <c r="O42" s="47">
        <f t="shared" si="5"/>
        <v>1498.5658219166664</v>
      </c>
      <c r="P42" s="47">
        <f t="shared" si="5"/>
        <v>1632.5331262500001</v>
      </c>
      <c r="Q42" s="48">
        <v>0</v>
      </c>
      <c r="R42" s="48">
        <v>6.6699999999999995E-2</v>
      </c>
      <c r="S42" s="48">
        <v>6.6699999999999995E-2</v>
      </c>
      <c r="T42" s="48">
        <v>6.6699999999999995E-2</v>
      </c>
      <c r="U42" s="48">
        <v>6.6699999999999995E-2</v>
      </c>
      <c r="V42" s="50">
        <f t="shared" si="8"/>
        <v>0</v>
      </c>
      <c r="W42" s="50">
        <f t="shared" si="8"/>
        <v>1754.6527768333335</v>
      </c>
      <c r="X42" s="50">
        <f t="shared" si="8"/>
        <v>59039.432741666657</v>
      </c>
      <c r="Y42" s="50">
        <f t="shared" si="8"/>
        <v>3608.4599394166657</v>
      </c>
      <c r="Z42" s="50">
        <f t="shared" si="8"/>
        <v>5584.1004882499992</v>
      </c>
      <c r="AA42" s="50">
        <f t="shared" si="9"/>
        <v>0</v>
      </c>
      <c r="AB42" s="50">
        <f t="shared" si="9"/>
        <v>-1470.5410828333333</v>
      </c>
      <c r="AC42" s="50">
        <f t="shared" si="9"/>
        <v>-40362.790599999993</v>
      </c>
      <c r="AD42" s="50">
        <f t="shared" si="9"/>
        <v>-2109.8941174999991</v>
      </c>
      <c r="AE42" s="50">
        <f t="shared" si="9"/>
        <v>-3951.5673619999989</v>
      </c>
      <c r="AF42" s="49">
        <f t="shared" si="12"/>
        <v>0</v>
      </c>
      <c r="AG42" s="49">
        <f t="shared" si="12"/>
        <v>-51468.937899166667</v>
      </c>
      <c r="AH42" s="49">
        <f t="shared" si="12"/>
        <v>-1283815.1951239996</v>
      </c>
      <c r="AI42" s="49">
        <f t="shared" si="12"/>
        <v>-73846.294112499963</v>
      </c>
      <c r="AJ42" s="49">
        <f t="shared" si="12"/>
        <v>-137027.91182000004</v>
      </c>
      <c r="AK42" s="49">
        <f t="shared" si="6"/>
        <v>-1546158.3389556664</v>
      </c>
      <c r="AL42" s="51">
        <v>0.21</v>
      </c>
      <c r="AM42" s="47">
        <f t="shared" si="11"/>
        <v>324693.25118068996</v>
      </c>
    </row>
    <row r="43" spans="1:39" s="52" customFormat="1">
      <c r="A43" s="46">
        <v>44531</v>
      </c>
      <c r="B43" s="47">
        <v>206680.48</v>
      </c>
      <c r="C43" s="47">
        <v>315679.66000000003</v>
      </c>
      <c r="D43" s="47">
        <f>10632506.05-10719.05</f>
        <v>10621787</v>
      </c>
      <c r="E43" s="47">
        <v>649198.18999999994</v>
      </c>
      <c r="F43" s="47">
        <v>1004635.77</v>
      </c>
      <c r="G43" s="48">
        <v>0</v>
      </c>
      <c r="H43" s="48">
        <v>1.0800000000000001E-2</v>
      </c>
      <c r="I43" s="48">
        <v>2.1100000000000001E-2</v>
      </c>
      <c r="J43" s="48">
        <v>2.7699999999999999E-2</v>
      </c>
      <c r="K43" s="48">
        <v>1.95E-2</v>
      </c>
      <c r="L43" s="49">
        <f t="shared" si="5"/>
        <v>0</v>
      </c>
      <c r="M43" s="47">
        <f t="shared" si="5"/>
        <v>284.11169400000006</v>
      </c>
      <c r="N43" s="47">
        <f t="shared" si="5"/>
        <v>18676.642141666667</v>
      </c>
      <c r="O43" s="47">
        <f t="shared" si="5"/>
        <v>1498.5658219166664</v>
      </c>
      <c r="P43" s="47">
        <f t="shared" si="5"/>
        <v>1632.5331262500001</v>
      </c>
      <c r="Q43" s="48">
        <v>0</v>
      </c>
      <c r="R43" s="48">
        <v>6.6699999999999995E-2</v>
      </c>
      <c r="S43" s="48">
        <v>6.6699999999999995E-2</v>
      </c>
      <c r="T43" s="48">
        <v>6.6699999999999995E-2</v>
      </c>
      <c r="U43" s="48">
        <v>6.6699999999999995E-2</v>
      </c>
      <c r="V43" s="50">
        <f t="shared" si="8"/>
        <v>0</v>
      </c>
      <c r="W43" s="50">
        <f t="shared" si="8"/>
        <v>1754.6527768333335</v>
      </c>
      <c r="X43" s="50">
        <f t="shared" si="8"/>
        <v>59039.432741666657</v>
      </c>
      <c r="Y43" s="50">
        <f t="shared" si="8"/>
        <v>3608.4599394166657</v>
      </c>
      <c r="Z43" s="50">
        <f t="shared" si="8"/>
        <v>5584.1004882499992</v>
      </c>
      <c r="AA43" s="50">
        <f t="shared" si="9"/>
        <v>0</v>
      </c>
      <c r="AB43" s="50">
        <f t="shared" si="9"/>
        <v>-1470.5410828333333</v>
      </c>
      <c r="AC43" s="50">
        <f t="shared" si="9"/>
        <v>-40362.790599999993</v>
      </c>
      <c r="AD43" s="50">
        <f t="shared" si="9"/>
        <v>-2109.8941174999991</v>
      </c>
      <c r="AE43" s="50">
        <f t="shared" si="9"/>
        <v>-3951.5673619999989</v>
      </c>
      <c r="AF43" s="49">
        <f t="shared" si="12"/>
        <v>0</v>
      </c>
      <c r="AG43" s="49">
        <f t="shared" si="12"/>
        <v>-52939.478982000001</v>
      </c>
      <c r="AH43" s="49">
        <f t="shared" si="12"/>
        <v>-1324177.9857239996</v>
      </c>
      <c r="AI43" s="49">
        <f t="shared" si="12"/>
        <v>-75956.188229999956</v>
      </c>
      <c r="AJ43" s="49">
        <f t="shared" si="12"/>
        <v>-140979.47918200004</v>
      </c>
      <c r="AK43" s="49">
        <f t="shared" si="6"/>
        <v>-1594053.1321179995</v>
      </c>
      <c r="AL43" s="51">
        <v>0.21</v>
      </c>
      <c r="AM43" s="47">
        <f t="shared" si="11"/>
        <v>334751.15774477989</v>
      </c>
    </row>
    <row r="45" spans="1:39">
      <c r="AB45" t="s">
        <v>64</v>
      </c>
    </row>
    <row r="46" spans="1:39">
      <c r="AA46">
        <v>2021</v>
      </c>
      <c r="AB46" s="53">
        <f>SUM(AA32:AE43)</f>
        <v>-544681.53644999978</v>
      </c>
    </row>
  </sheetData>
  <mergeCells count="7">
    <mergeCell ref="AF5:AK5"/>
    <mergeCell ref="B5:F5"/>
    <mergeCell ref="G5:K5"/>
    <mergeCell ref="L5:P5"/>
    <mergeCell ref="Q5:U5"/>
    <mergeCell ref="V5:Z5"/>
    <mergeCell ref="AA5:A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BA08-B88F-4086-A32F-DBB64D7E3484}">
  <dimension ref="A1:F83"/>
  <sheetViews>
    <sheetView tabSelected="1" workbookViewId="0">
      <selection activeCell="D22" sqref="D22"/>
    </sheetView>
  </sheetViews>
  <sheetFormatPr defaultColWidth="9.1796875" defaultRowHeight="14.5"/>
  <cols>
    <col min="1" max="1" width="23" style="57" bestFit="1" customWidth="1"/>
    <col min="2" max="2" width="25.1796875" style="59" customWidth="1"/>
    <col min="3" max="3" width="33.26953125" style="58" bestFit="1" customWidth="1"/>
    <col min="4" max="4" width="14.26953125" style="58" bestFit="1" customWidth="1"/>
    <col min="5" max="5" width="14.26953125" style="59" bestFit="1" customWidth="1"/>
    <col min="6" max="6" width="23.26953125" style="59" bestFit="1" customWidth="1"/>
    <col min="7" max="7" width="12" style="57" bestFit="1" customWidth="1"/>
    <col min="8" max="8" width="12.81640625" style="57" bestFit="1" customWidth="1"/>
    <col min="9" max="9" width="12" style="57" bestFit="1" customWidth="1"/>
    <col min="10" max="16384" width="9.1796875" style="57"/>
  </cols>
  <sheetData>
    <row r="1" spans="1:5">
      <c r="A1" s="146" t="s">
        <v>56</v>
      </c>
      <c r="B1" s="146"/>
      <c r="C1" s="146"/>
      <c r="D1" s="146"/>
    </row>
    <row r="2" spans="1:5">
      <c r="A2" s="146" t="s">
        <v>362</v>
      </c>
      <c r="B2" s="146"/>
      <c r="C2" s="146"/>
      <c r="D2" s="146"/>
    </row>
    <row r="4" spans="1:5">
      <c r="A4" s="65" t="s">
        <v>82</v>
      </c>
      <c r="B4" t="s">
        <v>83</v>
      </c>
      <c r="C4" s="57"/>
    </row>
    <row r="5" spans="1:5" customFormat="1">
      <c r="A5" s="65" t="s">
        <v>66</v>
      </c>
      <c r="B5" t="s">
        <v>67</v>
      </c>
      <c r="C5" s="58"/>
    </row>
    <row r="6" spans="1:5" customFormat="1">
      <c r="C6" s="58"/>
    </row>
    <row r="7" spans="1:5" customFormat="1">
      <c r="A7" s="66" t="s">
        <v>70</v>
      </c>
      <c r="B7" s="63" t="s">
        <v>68</v>
      </c>
      <c r="C7" s="132" t="s">
        <v>90</v>
      </c>
    </row>
    <row r="8" spans="1:5" customFormat="1">
      <c r="A8" s="64" t="s">
        <v>73</v>
      </c>
      <c r="B8" s="53"/>
      <c r="C8" s="58"/>
    </row>
    <row r="9" spans="1:5" customFormat="1">
      <c r="A9" s="67" t="s">
        <v>79</v>
      </c>
      <c r="B9" s="53">
        <v>5215009.76</v>
      </c>
      <c r="C9" s="58"/>
      <c r="D9" s="56">
        <f>+B9+C9</f>
        <v>5215009.76</v>
      </c>
    </row>
    <row r="10" spans="1:5" customFormat="1">
      <c r="A10" s="64" t="s">
        <v>84</v>
      </c>
      <c r="B10" s="53"/>
      <c r="C10" s="58"/>
      <c r="D10" s="56"/>
    </row>
    <row r="11" spans="1:5" customFormat="1">
      <c r="A11" s="67" t="s">
        <v>85</v>
      </c>
      <c r="B11" s="53">
        <v>5216783.3899999997</v>
      </c>
      <c r="C11" s="58"/>
      <c r="D11" s="56">
        <f t="shared" ref="D11:D21" si="0">+B11+C11</f>
        <v>5216783.3899999997</v>
      </c>
    </row>
    <row r="12" spans="1:5" customFormat="1">
      <c r="A12" s="67" t="s">
        <v>86</v>
      </c>
      <c r="B12" s="53">
        <v>2976525.86</v>
      </c>
      <c r="C12" s="58"/>
      <c r="D12" s="56">
        <f t="shared" si="0"/>
        <v>2976525.86</v>
      </c>
    </row>
    <row r="13" spans="1:5" customFormat="1">
      <c r="A13" s="67" t="s">
        <v>87</v>
      </c>
      <c r="B13" s="53">
        <v>2976525.86</v>
      </c>
      <c r="C13" s="58"/>
      <c r="D13" s="56">
        <f t="shared" si="0"/>
        <v>2976525.86</v>
      </c>
    </row>
    <row r="14" spans="1:5" customFormat="1">
      <c r="A14" s="67" t="s">
        <v>88</v>
      </c>
      <c r="B14" s="53">
        <v>3335631.2</v>
      </c>
      <c r="C14" s="58"/>
      <c r="D14" s="56">
        <f t="shared" si="0"/>
        <v>3335631.2</v>
      </c>
    </row>
    <row r="15" spans="1:5">
      <c r="A15" s="67" t="s">
        <v>8</v>
      </c>
      <c r="B15" s="53">
        <v>3335631.2</v>
      </c>
      <c r="C15" s="57"/>
      <c r="D15" s="56">
        <f t="shared" si="0"/>
        <v>3335631.2</v>
      </c>
      <c r="E15"/>
    </row>
    <row r="16" spans="1:5">
      <c r="A16" s="67" t="s">
        <v>89</v>
      </c>
      <c r="B16" s="53">
        <v>3335631.2</v>
      </c>
      <c r="C16" s="59">
        <v>-1575608.01</v>
      </c>
      <c r="D16" s="56">
        <f t="shared" si="0"/>
        <v>1760023.1900000002</v>
      </c>
      <c r="E16"/>
    </row>
    <row r="17" spans="1:6">
      <c r="A17" s="67" t="s">
        <v>74</v>
      </c>
      <c r="B17" s="53">
        <v>3335631.2</v>
      </c>
      <c r="C17" s="57"/>
      <c r="D17" s="56">
        <f t="shared" si="0"/>
        <v>3335631.2</v>
      </c>
      <c r="E17"/>
    </row>
    <row r="18" spans="1:6">
      <c r="A18" s="67" t="s">
        <v>75</v>
      </c>
      <c r="B18" s="53">
        <v>3335631.2</v>
      </c>
      <c r="C18" s="57"/>
      <c r="D18" s="56">
        <f t="shared" si="0"/>
        <v>3335631.2</v>
      </c>
      <c r="E18"/>
    </row>
    <row r="19" spans="1:6">
      <c r="A19" s="67" t="s">
        <v>76</v>
      </c>
      <c r="B19" s="53">
        <v>3334583.98</v>
      </c>
      <c r="C19" s="59">
        <v>-1575608.01</v>
      </c>
      <c r="D19" s="56">
        <f t="shared" si="0"/>
        <v>1758975.97</v>
      </c>
      <c r="E19"/>
    </row>
    <row r="20" spans="1:6">
      <c r="A20" s="67" t="s">
        <v>77</v>
      </c>
      <c r="B20" s="53">
        <v>3238787.36</v>
      </c>
      <c r="C20" s="57"/>
      <c r="D20" s="56">
        <f t="shared" si="0"/>
        <v>3238787.36</v>
      </c>
      <c r="E20"/>
    </row>
    <row r="21" spans="1:6">
      <c r="A21" s="67" t="s">
        <v>78</v>
      </c>
      <c r="B21" s="53">
        <v>3238787.36</v>
      </c>
      <c r="C21" s="57"/>
      <c r="D21" s="56">
        <f t="shared" si="0"/>
        <v>3238787.36</v>
      </c>
      <c r="E21"/>
    </row>
    <row r="22" spans="1:6">
      <c r="A22" s="67" t="s">
        <v>79</v>
      </c>
      <c r="B22" s="53">
        <v>3218957.81</v>
      </c>
      <c r="C22" s="57"/>
      <c r="D22" s="56">
        <f>+B22+C22</f>
        <v>3218957.81</v>
      </c>
      <c r="E22"/>
    </row>
    <row r="23" spans="1:6">
      <c r="A23" s="64" t="s">
        <v>72</v>
      </c>
      <c r="B23" s="53">
        <v>46094117.379999995</v>
      </c>
      <c r="C23" s="57"/>
      <c r="D23" s="56">
        <f>SUM(D11:D22)</f>
        <v>37727891.600000001</v>
      </c>
      <c r="E23"/>
    </row>
    <row r="24" spans="1:6">
      <c r="A24" s="64"/>
      <c r="B24" s="53"/>
      <c r="C24" s="57"/>
      <c r="D24" s="56"/>
      <c r="E24"/>
    </row>
    <row r="25" spans="1:6">
      <c r="A25" s="64" t="s">
        <v>91</v>
      </c>
      <c r="B25" s="53"/>
      <c r="C25" s="57"/>
      <c r="D25" s="56">
        <f>(+D23+D9)/13</f>
        <v>3303300.1046153847</v>
      </c>
      <c r="E25"/>
    </row>
    <row r="26" spans="1:6">
      <c r="B26"/>
      <c r="C26"/>
      <c r="D26"/>
      <c r="E26"/>
    </row>
    <row r="27" spans="1:6">
      <c r="A27" s="159" t="s">
        <v>363</v>
      </c>
      <c r="B27" s="159"/>
      <c r="C27" s="159"/>
      <c r="D27" s="159"/>
    </row>
    <row r="28" spans="1:6">
      <c r="B28" s="57"/>
    </row>
    <row r="29" spans="1:6">
      <c r="A29" s="57" t="s">
        <v>66</v>
      </c>
      <c r="B29" s="57" t="s">
        <v>67</v>
      </c>
    </row>
    <row r="30" spans="1:6">
      <c r="B30" s="57"/>
      <c r="E30" s="57"/>
      <c r="F30" s="57"/>
    </row>
    <row r="31" spans="1:6">
      <c r="A31" s="57" t="s">
        <v>68</v>
      </c>
      <c r="B31" s="57"/>
      <c r="C31" s="58" t="s">
        <v>69</v>
      </c>
      <c r="E31" s="57"/>
      <c r="F31" s="57"/>
    </row>
    <row r="32" spans="1:6">
      <c r="A32" s="57" t="s">
        <v>70</v>
      </c>
      <c r="B32" s="57" t="s">
        <v>71</v>
      </c>
      <c r="C32" s="58" t="s">
        <v>0</v>
      </c>
      <c r="D32" s="58" t="s">
        <v>72</v>
      </c>
      <c r="E32" s="57"/>
      <c r="F32" s="57"/>
    </row>
    <row r="33" spans="1:6">
      <c r="A33" s="60" t="s">
        <v>73</v>
      </c>
      <c r="B33" s="61" t="s">
        <v>74</v>
      </c>
      <c r="C33" s="62">
        <v>2976525.86</v>
      </c>
      <c r="D33" s="58">
        <v>2976525.86</v>
      </c>
      <c r="E33" s="57"/>
      <c r="F33" s="57"/>
    </row>
    <row r="34" spans="1:6">
      <c r="B34" s="61" t="s">
        <v>75</v>
      </c>
      <c r="C34" s="62">
        <v>2976525.86</v>
      </c>
      <c r="D34" s="58">
        <v>2976525.86</v>
      </c>
      <c r="E34" s="57"/>
      <c r="F34" s="57"/>
    </row>
    <row r="35" spans="1:6">
      <c r="B35" s="61" t="s">
        <v>76</v>
      </c>
      <c r="C35" s="62">
        <v>5153040.82</v>
      </c>
      <c r="D35" s="58">
        <v>5153040.82</v>
      </c>
      <c r="E35" s="57"/>
      <c r="F35" s="57"/>
    </row>
    <row r="36" spans="1:6">
      <c r="B36" s="61" t="s">
        <v>77</v>
      </c>
      <c r="C36" s="62">
        <v>5153040.82</v>
      </c>
      <c r="D36" s="58">
        <v>5153040.82</v>
      </c>
      <c r="E36" s="57"/>
      <c r="F36" s="57"/>
    </row>
    <row r="37" spans="1:6">
      <c r="B37" s="61" t="s">
        <v>78</v>
      </c>
      <c r="C37" s="62">
        <v>5153040.82</v>
      </c>
      <c r="D37" s="58">
        <v>5153040.82</v>
      </c>
      <c r="E37" s="57"/>
      <c r="F37" s="57"/>
    </row>
    <row r="38" spans="1:6">
      <c r="B38" s="61" t="s">
        <v>79</v>
      </c>
      <c r="C38" s="62">
        <v>5215009.76</v>
      </c>
      <c r="D38" s="58">
        <v>5215009.76</v>
      </c>
      <c r="E38" s="57"/>
      <c r="F38" s="57"/>
    </row>
    <row r="39" spans="1:6">
      <c r="A39" s="60" t="s">
        <v>72</v>
      </c>
      <c r="B39" s="57"/>
      <c r="C39" s="58">
        <v>26627183.939999998</v>
      </c>
      <c r="D39" s="58">
        <v>26627183.939999998</v>
      </c>
      <c r="E39" s="57"/>
      <c r="F39" s="57"/>
    </row>
    <row r="40" spans="1:6">
      <c r="B40" s="57"/>
      <c r="E40" s="57"/>
      <c r="F40" s="57"/>
    </row>
    <row r="41" spans="1:6">
      <c r="B41" s="131" t="s">
        <v>364</v>
      </c>
      <c r="C41" s="58">
        <f>GETPIVOTDATA("ending_balance",$A$31,"Function Class","Transmission")/13</f>
        <v>2048244.9184615384</v>
      </c>
      <c r="E41" s="57"/>
      <c r="F41" s="57"/>
    </row>
    <row r="42" spans="1:6">
      <c r="B42" s="57"/>
      <c r="E42" s="57"/>
      <c r="F42" s="57"/>
    </row>
    <row r="43" spans="1:6">
      <c r="B43" s="57"/>
      <c r="E43" s="57"/>
      <c r="F43" s="57"/>
    </row>
    <row r="44" spans="1:6">
      <c r="B44" s="57"/>
      <c r="E44" s="57"/>
      <c r="F44" s="57"/>
    </row>
    <row r="45" spans="1:6">
      <c r="B45" s="57"/>
      <c r="E45" s="57"/>
      <c r="F45" s="57"/>
    </row>
    <row r="46" spans="1:6">
      <c r="B46" s="57"/>
      <c r="E46" s="57"/>
      <c r="F46" s="57"/>
    </row>
    <row r="47" spans="1:6">
      <c r="B47"/>
      <c r="C47"/>
      <c r="D47"/>
      <c r="E47"/>
    </row>
    <row r="48" spans="1:6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</sheetData>
  <mergeCells count="3">
    <mergeCell ref="A27:D27"/>
    <mergeCell ref="A1:D1"/>
    <mergeCell ref="A2:D2"/>
  </mergeCell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Cost of Service References</vt:lpstr>
      <vt:lpstr>A-4 Rate Base WP Accum Depr Adj</vt:lpstr>
      <vt:lpstr>Depreciation Expense WP</vt:lpstr>
      <vt:lpstr>ADIT Adjustment</vt:lpstr>
      <vt:lpstr>True Up adj - Prior Period</vt:lpstr>
      <vt:lpstr>Excluded Plant</vt:lpstr>
      <vt:lpstr>Corriedale Depr adjustment</vt:lpstr>
      <vt:lpstr>King Ranch Depr Adj</vt:lpstr>
      <vt:lpstr>GSU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Clevinger, Michael</cp:lastModifiedBy>
  <dcterms:created xsi:type="dcterms:W3CDTF">2022-04-26T18:46:45Z</dcterms:created>
  <dcterms:modified xsi:type="dcterms:W3CDTF">2022-05-31T17:57:32Z</dcterms:modified>
</cp:coreProperties>
</file>