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mc:AlternateContent xmlns:mc="http://schemas.openxmlformats.org/markup-compatibility/2006">
    <mc:Choice Requires="x15">
      <x15ac:absPath xmlns:x15ac="http://schemas.microsoft.com/office/spreadsheetml/2010/11/ac" url="M:\Rates\BHE BHP\FERC\Common Use System\2010-2015 Final Audit Models\"/>
    </mc:Choice>
  </mc:AlternateContent>
  <xr:revisionPtr revIDLastSave="0" documentId="13_ncr:1_{AF1EC26A-A707-441F-BDB3-7FC8A2E82056}" xr6:coauthVersionLast="36" xr6:coauthVersionMax="36" xr10:uidLastSave="{00000000-0000-0000-0000-000000000000}"/>
  <bookViews>
    <workbookView xWindow="0" yWindow="0" windowWidth="19200" windowHeight="7845" activeTab="2" xr2:uid="{5477D6BF-7FF6-4185-B77B-E39413C9202C}"/>
  </bookViews>
  <sheets>
    <sheet name="Project Summary" sheetId="4" r:id="rId1"/>
    <sheet name="Procedure" sheetId="1" r:id="rId2"/>
    <sheet name="Annual" sheetId="7" r:id="rId3"/>
    <sheet name="Work Order List Annual" sheetId="6" r:id="rId4"/>
    <sheet name="Support &gt;&gt;&gt;" sheetId="12" r:id="rId5"/>
    <sheet name="120 PT" sheetId="8" r:id="rId6"/>
    <sheet name="Allocation Factors 120" sheetId="9" r:id="rId7"/>
    <sheet name="Op Unit Vlookup" sheetId="10" r:id="rId8"/>
    <sheet name="Work Order Master" sheetId="2" r:id="rId9"/>
  </sheets>
  <definedNames>
    <definedName name="_xlnm._FilterDatabase" localSheetId="3" hidden="1">'Work Order List Annual'!$A$4:$EX$637</definedName>
    <definedName name="_xlnm._FilterDatabase" localSheetId="8" hidden="1">'Work Order Master'!$A$4:$H$808</definedName>
    <definedName name="Z_05B5D702_21B5_41F0_9D2C_D260B5E763D9_.wvu.FilterData" localSheetId="3" hidden="1">'Work Order List Annual'!$A$4:$I$181</definedName>
    <definedName name="Z_05B5D702_21B5_41F0_9D2C_D260B5E763D9_.wvu.FilterData" localSheetId="8" hidden="1">'Work Order Master'!$A$4:$I$181</definedName>
    <definedName name="Z_0E26C30D_E09C_4F50_9EB9_D3A02BF6EA82_.wvu.FilterData" localSheetId="3" hidden="1">'Work Order List Annual'!$A$4:$I$128</definedName>
    <definedName name="Z_0E26C30D_E09C_4F50_9EB9_D3A02BF6EA82_.wvu.FilterData" localSheetId="8" hidden="1">'Work Order Master'!$A$4:$I$128</definedName>
    <definedName name="Z_103521C4_2AD6_4E4C_A153_C611E22886D2_.wvu.FilterData" localSheetId="3" hidden="1">'Work Order List Annual'!$A$4:$I$181</definedName>
    <definedName name="Z_103521C4_2AD6_4E4C_A153_C611E22886D2_.wvu.FilterData" localSheetId="8" hidden="1">'Work Order Master'!$A$4:$I$181</definedName>
    <definedName name="Z_113C636A_AC11_4824_A483_8810D86D6265_.wvu.FilterData" localSheetId="3" hidden="1">'Work Order List Annual'!$A$4:$I$128</definedName>
    <definedName name="Z_113C636A_AC11_4824_A483_8810D86D6265_.wvu.FilterData" localSheetId="8" hidden="1">'Work Order Master'!$A$4:$I$128</definedName>
    <definedName name="Z_116166D0_564A_413E_891A_725D13B7AC24_.wvu.FilterData" localSheetId="3" hidden="1">'Work Order List Annual'!$A$4:$I$128</definedName>
    <definedName name="Z_116166D0_564A_413E_891A_725D13B7AC24_.wvu.FilterData" localSheetId="8" hidden="1">'Work Order Master'!$A$4:$I$128</definedName>
    <definedName name="Z_1A3F6EC6_8B4A_4984_9BD7_937C17591388_.wvu.FilterData" localSheetId="3" hidden="1">'Work Order List Annual'!$A$4:$I$181</definedName>
    <definedName name="Z_1A3F6EC6_8B4A_4984_9BD7_937C17591388_.wvu.FilterData" localSheetId="8" hidden="1">'Work Order Master'!$A$4:$I$181</definedName>
    <definedName name="Z_1B11D9BF_002C_44E2_8025_5A02352B5D78_.wvu.FilterData" localSheetId="3" hidden="1">'Work Order List Annual'!$A$4:$I$181</definedName>
    <definedName name="Z_1B11D9BF_002C_44E2_8025_5A02352B5D78_.wvu.FilterData" localSheetId="8" hidden="1">'Work Order Master'!$A$4:$I$181</definedName>
    <definedName name="Z_1E6230E3_31C1_4352_B81B_4F2A4AF7AD2B_.wvu.FilterData" localSheetId="3" hidden="1">'Work Order List Annual'!$A$4:$I$181</definedName>
    <definedName name="Z_1E6230E3_31C1_4352_B81B_4F2A4AF7AD2B_.wvu.FilterData" localSheetId="8" hidden="1">'Work Order Master'!$A$4:$I$181</definedName>
    <definedName name="Z_29860B64_0D0D_46EA_8F5F_0CCF5F8EF079_.wvu.FilterData" localSheetId="3" hidden="1">'Work Order List Annual'!$A$4:$I$128</definedName>
    <definedName name="Z_29860B64_0D0D_46EA_8F5F_0CCF5F8EF079_.wvu.FilterData" localSheetId="8" hidden="1">'Work Order Master'!$A$4:$I$128</definedName>
    <definedName name="Z_2B633BB7_0C4E_4C29_96C3_E540A98A50D5_.wvu.FilterData" localSheetId="3" hidden="1">'Work Order List Annual'!$A$4:$I$128</definedName>
    <definedName name="Z_2B633BB7_0C4E_4C29_96C3_E540A98A50D5_.wvu.FilterData" localSheetId="8" hidden="1">'Work Order Master'!$A$4:$I$128</definedName>
    <definedName name="Z_39FC3CE1_B8F8_44D9_A720_E10732931CB0_.wvu.FilterData" localSheetId="3" hidden="1">'Work Order List Annual'!$A$4:$I$128</definedName>
    <definedName name="Z_39FC3CE1_B8F8_44D9_A720_E10732931CB0_.wvu.FilterData" localSheetId="8" hidden="1">'Work Order Master'!$A$4:$I$128</definedName>
    <definedName name="Z_3D9FC275_78B0_4BE0_8BD1_2280D863D151_.wvu.FilterData" localSheetId="3" hidden="1">'Work Order List Annual'!$A$4:$I$128</definedName>
    <definedName name="Z_3D9FC275_78B0_4BE0_8BD1_2280D863D151_.wvu.FilterData" localSheetId="8" hidden="1">'Work Order Master'!$A$4:$I$128</definedName>
    <definedName name="Z_44009ECD_607D_4918_8C23_797DEAB12158_.wvu.FilterData" localSheetId="3" hidden="1">'Work Order List Annual'!$A$4:$I$128</definedName>
    <definedName name="Z_44009ECD_607D_4918_8C23_797DEAB12158_.wvu.FilterData" localSheetId="8" hidden="1">'Work Order Master'!$A$4:$I$128</definedName>
    <definedName name="Z_4A86BB3E_6452_47B5_B12B_C1CEF1BF03D1_.wvu.FilterData" localSheetId="3" hidden="1">'Work Order List Annual'!$A$4:$I$181</definedName>
    <definedName name="Z_4A86BB3E_6452_47B5_B12B_C1CEF1BF03D1_.wvu.FilterData" localSheetId="8" hidden="1">'Work Order Master'!$A$4:$I$181</definedName>
    <definedName name="Z_55438FF9_E517_4494_BE46_6F60EBA378B6_.wvu.Cols" localSheetId="3" hidden="1">'Work Order List Annual'!#REF!</definedName>
    <definedName name="Z_55438FF9_E517_4494_BE46_6F60EBA378B6_.wvu.Cols" localSheetId="8" hidden="1">'Work Order Master'!#REF!</definedName>
    <definedName name="Z_55438FF9_E517_4494_BE46_6F60EBA378B6_.wvu.FilterData" localSheetId="3" hidden="1">'Work Order List Annual'!$A$4:$I$128</definedName>
    <definedName name="Z_55438FF9_E517_4494_BE46_6F60EBA378B6_.wvu.FilterData" localSheetId="8" hidden="1">'Work Order Master'!$A$4:$I$128</definedName>
    <definedName name="Z_5588DF9C_E974_4225_90FC_A2B07438376C_.wvu.FilterData" localSheetId="3" hidden="1">'Work Order List Annual'!$A$4:$I$181</definedName>
    <definedName name="Z_5588DF9C_E974_4225_90FC_A2B07438376C_.wvu.FilterData" localSheetId="8" hidden="1">'Work Order Master'!$A$4:$I$181</definedName>
    <definedName name="Z_702C2247_11A9_4448_A27D_D0EAA3747E0E_.wvu.FilterData" localSheetId="3" hidden="1">'Work Order List Annual'!$A$4:$I$128</definedName>
    <definedName name="Z_702C2247_11A9_4448_A27D_D0EAA3747E0E_.wvu.FilterData" localSheetId="8" hidden="1">'Work Order Master'!$A$4:$I$128</definedName>
    <definedName name="Z_7081D514_A39E_4811_A476_EE541855DA76_.wvu.FilterData" localSheetId="3" hidden="1">'Work Order List Annual'!$A$4:$I$128</definedName>
    <definedName name="Z_7081D514_A39E_4811_A476_EE541855DA76_.wvu.FilterData" localSheetId="8" hidden="1">'Work Order Master'!$A$4:$I$128</definedName>
    <definedName name="Z_720F0829_016F_47B4_81F5_2DD961DC5D7C_.wvu.FilterData" localSheetId="3" hidden="1">'Work Order List Annual'!$A$4:$I$128</definedName>
    <definedName name="Z_720F0829_016F_47B4_81F5_2DD961DC5D7C_.wvu.FilterData" localSheetId="8" hidden="1">'Work Order Master'!$A$4:$I$128</definedName>
    <definedName name="Z_72FD023F_5D6E_4FB1_B3B5_9D333084A4C6_.wvu.FilterData" localSheetId="3" hidden="1">'Work Order List Annual'!$A$4:$I$128</definedName>
    <definedName name="Z_72FD023F_5D6E_4FB1_B3B5_9D333084A4C6_.wvu.FilterData" localSheetId="8" hidden="1">'Work Order Master'!$A$4:$I$128</definedName>
    <definedName name="Z_73CA0694_34F1_4BA7_B85F_821FC360C04F_.wvu.FilterData" localSheetId="3" hidden="1">'Work Order List Annual'!$A$4:$I$181</definedName>
    <definedName name="Z_73CA0694_34F1_4BA7_B85F_821FC360C04F_.wvu.FilterData" localSheetId="8" hidden="1">'Work Order Master'!$A$4:$I$181</definedName>
    <definedName name="Z_7741E9C6_2B8F_41DF_A273_4819B8568847_.wvu.FilterData" localSheetId="3" hidden="1">'Work Order List Annual'!$A$4:$I$128</definedName>
    <definedName name="Z_7741E9C6_2B8F_41DF_A273_4819B8568847_.wvu.FilterData" localSheetId="8" hidden="1">'Work Order Master'!$A$4:$I$128</definedName>
    <definedName name="Z_79419180_32A8_4E45_976D_C5CE40FF0924_.wvu.FilterData" localSheetId="3" hidden="1">'Work Order List Annual'!$A$4:$I$128</definedName>
    <definedName name="Z_79419180_32A8_4E45_976D_C5CE40FF0924_.wvu.FilterData" localSheetId="8" hidden="1">'Work Order Master'!$A$4:$I$128</definedName>
    <definedName name="Z_7A2BD00D_0625_49DB_A68E_7A8E1C127FAA_.wvu.FilterData" localSheetId="3" hidden="1">'Work Order List Annual'!$A$4:$I$181</definedName>
    <definedName name="Z_7A2BD00D_0625_49DB_A68E_7A8E1C127FAA_.wvu.FilterData" localSheetId="8" hidden="1">'Work Order Master'!$A$4:$I$181</definedName>
    <definedName name="Z_7A93E168_D49A_460B_B4DF_C028289E8262_.wvu.FilterData" localSheetId="3" hidden="1">'Work Order List Annual'!$A$4:$I$128</definedName>
    <definedName name="Z_7A93E168_D49A_460B_B4DF_C028289E8262_.wvu.FilterData" localSheetId="8" hidden="1">'Work Order Master'!$A$4:$I$128</definedName>
    <definedName name="Z_7F9DBC97_3988_4569_9C4C_490743A0C22E_.wvu.FilterData" localSheetId="3" hidden="1">'Work Order List Annual'!$A$4:$I$128</definedName>
    <definedName name="Z_7F9DBC97_3988_4569_9C4C_490743A0C22E_.wvu.FilterData" localSheetId="8" hidden="1">'Work Order Master'!$A$4:$I$128</definedName>
    <definedName name="Z_815AC5AA_5971_46CF_BD96_1BBA33912B1C_.wvu.FilterData" localSheetId="3" hidden="1">'Work Order List Annual'!$A$4:$I$128</definedName>
    <definedName name="Z_815AC5AA_5971_46CF_BD96_1BBA33912B1C_.wvu.FilterData" localSheetId="8" hidden="1">'Work Order Master'!$A$4:$I$128</definedName>
    <definedName name="Z_85963C9E_C05A_4E40_ACFA_948FCDF16FD1_.wvu.FilterData" localSheetId="3" hidden="1">'Work Order List Annual'!$A$4:$I$128</definedName>
    <definedName name="Z_85963C9E_C05A_4E40_ACFA_948FCDF16FD1_.wvu.FilterData" localSheetId="8" hidden="1">'Work Order Master'!$A$4:$I$128</definedName>
    <definedName name="Z_8BF5612F_6916_486B_A5CE_444A8C9CDC95_.wvu.FilterData" localSheetId="3" hidden="1">'Work Order List Annual'!$A$4:$I$128</definedName>
    <definedName name="Z_8BF5612F_6916_486B_A5CE_444A8C9CDC95_.wvu.FilterData" localSheetId="8" hidden="1">'Work Order Master'!$A$4:$I$128</definedName>
    <definedName name="Z_8CB0A4D2_5E08_46C8_9E68_E6A023DABBE7_.wvu.FilterData" localSheetId="3" hidden="1">'Work Order List Annual'!$A$4:$I$128</definedName>
    <definedName name="Z_8CB0A4D2_5E08_46C8_9E68_E6A023DABBE7_.wvu.FilterData" localSheetId="8" hidden="1">'Work Order Master'!$A$4:$I$128</definedName>
    <definedName name="Z_9B7214A9_94B8_4922_BBED_8EB1DBD2CAA3_.wvu.FilterData" localSheetId="3" hidden="1">'Work Order List Annual'!$A$4:$I$128</definedName>
    <definedName name="Z_9B7214A9_94B8_4922_BBED_8EB1DBD2CAA3_.wvu.FilterData" localSheetId="8" hidden="1">'Work Order Master'!$A$4:$I$128</definedName>
    <definedName name="Z_A2BD08A6_EED7_4A4D_BEF1_9FF19A70C270_.wvu.FilterData" localSheetId="3" hidden="1">'Work Order List Annual'!$A$4:$I$128</definedName>
    <definedName name="Z_A2BD08A6_EED7_4A4D_BEF1_9FF19A70C270_.wvu.FilterData" localSheetId="8" hidden="1">'Work Order Master'!$A$4:$I$128</definedName>
    <definedName name="Z_A4EA35D3_9775_45CA_AE25_D56B760167BF_.wvu.FilterData" localSheetId="3" hidden="1">'Work Order List Annual'!$A$4:$I$128</definedName>
    <definedName name="Z_A4EA35D3_9775_45CA_AE25_D56B760167BF_.wvu.FilterData" localSheetId="8" hidden="1">'Work Order Master'!$A$4:$I$128</definedName>
    <definedName name="Z_A9ED1CE3_9EF0_4B0A_9F0D_B8E6B69DD7A5_.wvu.Cols" localSheetId="3" hidden="1">'Work Order List Annual'!#REF!</definedName>
    <definedName name="Z_A9ED1CE3_9EF0_4B0A_9F0D_B8E6B69DD7A5_.wvu.Cols" localSheetId="8" hidden="1">'Work Order Master'!#REF!</definedName>
    <definedName name="Z_A9ED1CE3_9EF0_4B0A_9F0D_B8E6B69DD7A5_.wvu.FilterData" localSheetId="3" hidden="1">'Work Order List Annual'!$A$4:$I$128</definedName>
    <definedName name="Z_A9ED1CE3_9EF0_4B0A_9F0D_B8E6B69DD7A5_.wvu.FilterData" localSheetId="8" hidden="1">'Work Order Master'!$A$4:$I$128</definedName>
    <definedName name="Z_AE0A3D2A_84EC_4E3D_AC97_3A7D029CA4BB_.wvu.FilterData" localSheetId="3" hidden="1">'Work Order List Annual'!$A$4:$I$128</definedName>
    <definedName name="Z_AE0A3D2A_84EC_4E3D_AC97_3A7D029CA4BB_.wvu.FilterData" localSheetId="8" hidden="1">'Work Order Master'!$A$4:$I$128</definedName>
    <definedName name="Z_AF01142C_D699_44C5_97A0_4F54B84A6A39_.wvu.FilterData" localSheetId="3" hidden="1">'Work Order List Annual'!$A$4:$I$128</definedName>
    <definedName name="Z_AF01142C_D699_44C5_97A0_4F54B84A6A39_.wvu.FilterData" localSheetId="8" hidden="1">'Work Order Master'!$A$4:$I$128</definedName>
    <definedName name="Z_B394A9FA_1D80_4AB1_8EC2_DBC86F5D9261_.wvu.FilterData" localSheetId="3" hidden="1">'Work Order List Annual'!$A$4:$I$128</definedName>
    <definedName name="Z_B394A9FA_1D80_4AB1_8EC2_DBC86F5D9261_.wvu.FilterData" localSheetId="8" hidden="1">'Work Order Master'!$A$4:$I$128</definedName>
    <definedName name="Z_B67FD37D_245B_4B24_A270_3C40441FCD33_.wvu.FilterData" localSheetId="3" hidden="1">'Work Order List Annual'!$A$4:$I$128</definedName>
    <definedName name="Z_B67FD37D_245B_4B24_A270_3C40441FCD33_.wvu.FilterData" localSheetId="8" hidden="1">'Work Order Master'!$A$4:$I$128</definedName>
    <definedName name="Z_B6B21815_C374_4821_856C_57156E7FF071_.wvu.FilterData" localSheetId="3" hidden="1">'Work Order List Annual'!$A$4:$I$128</definedName>
    <definedName name="Z_B6B21815_C374_4821_856C_57156E7FF071_.wvu.FilterData" localSheetId="8" hidden="1">'Work Order Master'!$A$4:$I$128</definedName>
    <definedName name="Z_BA2C71CE_6B92_4BE3_93F0_5A4259FE0D6C_.wvu.FilterData" localSheetId="3" hidden="1">'Work Order List Annual'!$A$4:$I$181</definedName>
    <definedName name="Z_BA2C71CE_6B92_4BE3_93F0_5A4259FE0D6C_.wvu.FilterData" localSheetId="8" hidden="1">'Work Order Master'!$A$4:$I$181</definedName>
    <definedName name="Z_C2F7766B_99E9_492F_BE98_AB90ECA4E5E0_.wvu.FilterData" localSheetId="3" hidden="1">'Work Order List Annual'!$A$4:$I$128</definedName>
    <definedName name="Z_C2F7766B_99E9_492F_BE98_AB90ECA4E5E0_.wvu.FilterData" localSheetId="8" hidden="1">'Work Order Master'!$A$4:$I$128</definedName>
    <definedName name="Z_CBFD0627_61B3_4687_9F5F_05FA1C793AB9_.wvu.FilterData" localSheetId="3" hidden="1">'Work Order List Annual'!$A$4:$I$128</definedName>
    <definedName name="Z_CBFD0627_61B3_4687_9F5F_05FA1C793AB9_.wvu.FilterData" localSheetId="8" hidden="1">'Work Order Master'!$A$4:$I$128</definedName>
    <definedName name="Z_D5B5489B_3D27_4826_81B3_4299C366CAB5_.wvu.FilterData" localSheetId="3" hidden="1">'Work Order List Annual'!$A$4:$I$128</definedName>
    <definedName name="Z_D5B5489B_3D27_4826_81B3_4299C366CAB5_.wvu.FilterData" localSheetId="8" hidden="1">'Work Order Master'!$A$4:$I$128</definedName>
    <definedName name="Z_D6543ECC_2F69_4FF1_9B71_41575E03E575_.wvu.FilterData" localSheetId="3" hidden="1">'Work Order List Annual'!$A$4:$I$128</definedName>
    <definedName name="Z_D6543ECC_2F69_4FF1_9B71_41575E03E575_.wvu.FilterData" localSheetId="8" hidden="1">'Work Order Master'!$A$4:$I$128</definedName>
    <definedName name="Z_DA6B43EB_1C25_455E_B707_A802BCC94A2E_.wvu.FilterData" localSheetId="3" hidden="1">'Work Order List Annual'!$A$4:$I$128</definedName>
    <definedName name="Z_DA6B43EB_1C25_455E_B707_A802BCC94A2E_.wvu.FilterData" localSheetId="8" hidden="1">'Work Order Master'!$A$4:$I$128</definedName>
    <definedName name="Z_DB50FC9E_2C13_4483_AB4F_167E604AE488_.wvu.FilterData" localSheetId="3" hidden="1">'Work Order List Annual'!$A$4:$I$128</definedName>
    <definedName name="Z_DB50FC9E_2C13_4483_AB4F_167E604AE488_.wvu.FilterData" localSheetId="8" hidden="1">'Work Order Master'!$A$4:$I$128</definedName>
    <definedName name="Z_DEC24D46_54EE_4A9C_AF9E_9BC2AEAC53E7_.wvu.FilterData" localSheetId="3" hidden="1">'Work Order List Annual'!$A$4:$I$128</definedName>
    <definedName name="Z_DEC24D46_54EE_4A9C_AF9E_9BC2AEAC53E7_.wvu.FilterData" localSheetId="8" hidden="1">'Work Order Master'!$A$4:$I$128</definedName>
    <definedName name="Z_DF2ACAAA_3444_4C5A_B058_1A454791A0AC_.wvu.FilterData" localSheetId="3" hidden="1">'Work Order List Annual'!$A$4:$I$181</definedName>
    <definedName name="Z_DF2ACAAA_3444_4C5A_B058_1A454791A0AC_.wvu.FilterData" localSheetId="8" hidden="1">'Work Order Master'!$A$4:$I$181</definedName>
    <definedName name="Z_E006EC62_810B_4689_9D11_FD8D5ECBE1F3_.wvu.FilterData" localSheetId="3" hidden="1">'Work Order List Annual'!$A$4:$I$181</definedName>
    <definedName name="Z_E006EC62_810B_4689_9D11_FD8D5ECBE1F3_.wvu.FilterData" localSheetId="8" hidden="1">'Work Order Master'!$A$4:$I$181</definedName>
    <definedName name="Z_E483254B_DF76_48C1_BEF5_E2F3EBD24CD4_.wvu.FilterData" localSheetId="3" hidden="1">'Work Order List Annual'!$A$4:$I$128</definedName>
    <definedName name="Z_E483254B_DF76_48C1_BEF5_E2F3EBD24CD4_.wvu.FilterData" localSheetId="8" hidden="1">'Work Order Master'!$A$4:$I$128</definedName>
    <definedName name="Z_E869B330_FDD7_4335_A0E9_67BD1A95804E_.wvu.FilterData" localSheetId="3" hidden="1">'Work Order List Annual'!$A$4:$I$128</definedName>
    <definedName name="Z_E869B330_FDD7_4335_A0E9_67BD1A95804E_.wvu.FilterData" localSheetId="8" hidden="1">'Work Order Master'!$A$4:$I$128</definedName>
    <definedName name="Z_E9990E87_B9FD_475E_9A82_89CB8EC2A4E5_.wvu.FilterData" localSheetId="3" hidden="1">'Work Order List Annual'!$A$4:$I$128</definedName>
    <definedName name="Z_E9990E87_B9FD_475E_9A82_89CB8EC2A4E5_.wvu.FilterData" localSheetId="8" hidden="1">'Work Order Master'!$A$4:$I$128</definedName>
    <definedName name="Z_E9A54EF5_F901_449A_A615_84965232A87D_.wvu.FilterData" localSheetId="3" hidden="1">'Work Order List Annual'!$A$4:$I$128</definedName>
    <definedName name="Z_E9A54EF5_F901_449A_A615_84965232A87D_.wvu.FilterData" localSheetId="8" hidden="1">'Work Order Master'!$A$4:$I$128</definedName>
    <definedName name="Z_EC9D234C_2578_4019_A9CA_0F1BFD198AB6_.wvu.FilterData" localSheetId="3" hidden="1">'Work Order List Annual'!$A$4:$I$128</definedName>
    <definedName name="Z_EC9D234C_2578_4019_A9CA_0F1BFD198AB6_.wvu.FilterData" localSheetId="8" hidden="1">'Work Order Master'!$A$4:$I$128</definedName>
    <definedName name="Z_F0F391AD_6CFD_458D_8D04_CA3F89B833AC_.wvu.FilterData" localSheetId="3" hidden="1">'Work Order List Annual'!$A$4:$I$128</definedName>
    <definedName name="Z_F0F391AD_6CFD_458D_8D04_CA3F89B833AC_.wvu.FilterData" localSheetId="8" hidden="1">'Work Order Master'!$A$4:$I$128</definedName>
    <definedName name="Z_F5DE6DA9_E51B_421B_8989_311801E1A279_.wvu.FilterData" localSheetId="3" hidden="1">'Work Order List Annual'!$A$4:$I$128</definedName>
    <definedName name="Z_F5DE6DA9_E51B_421B_8989_311801E1A279_.wvu.FilterData" localSheetId="8" hidden="1">'Work Order Master'!$A$4:$I$128</definedName>
    <definedName name="Z_FBB5541F_82D8_40C9_AA3B_BC2C391684C0_.wvu.FilterData" localSheetId="3" hidden="1">'Work Order List Annual'!$A$4:$I$128</definedName>
    <definedName name="Z_FBB5541F_82D8_40C9_AA3B_BC2C391684C0_.wvu.FilterData" localSheetId="8" hidden="1">'Work Order Master'!$A$4:$I$128</definedName>
    <definedName name="Z_FBB62BDF_641A_4E07_812C_E22714BCE803_.wvu.FilterData" localSheetId="3" hidden="1">'Work Order List Annual'!$A$4:$I$181</definedName>
    <definedName name="Z_FBB62BDF_641A_4E07_812C_E22714BCE803_.wvu.FilterData" localSheetId="8" hidden="1">'Work Order Master'!$A$4:$I$181</definedName>
    <definedName name="Z_FD5D458F_92BF_49A2_9A4B_2ABFD2644449_.wvu.FilterData" localSheetId="3" hidden="1">'Work Order List Annual'!$A$4:$I$128</definedName>
    <definedName name="Z_FD5D458F_92BF_49A2_9A4B_2ABFD2644449_.wvu.FilterData" localSheetId="8" hidden="1">'Work Order Master'!$A$4:$I$128</definedName>
  </definedNames>
  <calcPr calcId="191029"/>
  <customWorkbookViews>
    <customWorkbookView name="Ward, Amy - Personal View" guid="{103521C4-2AD6-4E4C-A153-C611E22886D2}" mergeInterval="0" personalView="1" maximized="1" xWindow="-8" yWindow="-8" windowWidth="1382" windowHeight="744" activeSheetId="2"/>
    <customWorkbookView name="Sorenson, Michelle - Personal View" guid="{1A3F6EC6-8B4A-4984-9BD7-937C17591388}" mergeInterval="0" personalView="1" maximized="1" xWindow="970" yWindow="-912" windowWidth="1616" windowHeight="876" activeSheetId="2"/>
    <customWorkbookView name="Abreu, Niki - Personal View" guid="{A9ED1CE3-9EF0-4B0A-9F0D-B8E6B69DD7A5}" mergeInterval="0" personalView="1" xWindow="2" yWindow="2" windowWidth="1918" windowHeight="1028" activeSheetId="2"/>
    <customWorkbookView name="Schultz, Mason - Personal View" guid="{815AC5AA-5971-46CF-BD96-1BBA33912B1C}" mergeInterval="0" personalView="1" maximized="1" xWindow="-9" yWindow="-9" windowWidth="1938" windowHeight="1048" activeSheetId="2"/>
    <customWorkbookView name="Gust, Caitlin - Personal View" guid="{55438FF9-E517-4494-BE46-6F60EBA378B6}" mergeInterval="0" personalView="1" maximized="1" xWindow="-9" yWindow="-9" windowWidth="1938" windowHeight="1048" activeSheetId="2"/>
    <customWorkbookView name="Druce, Kambree - Personal View" guid="{B6B21815-C374-4821-856C-57156E7FF071}" mergeInterval="0" personalView="1" maximized="1" xWindow="-9" yWindow="-9" windowWidth="1938" windowHeight="1048" activeSheetId="2"/>
    <customWorkbookView name="Severson, Tammy - Personal View" guid="{EC9D234C-2578-4019-A9CA-0F1BFD198AB6}" mergeInterval="0" personalView="1" maximized="1" xWindow="-8" yWindow="-8" windowWidth="1382" windowHeight="744" activeSheetId="2"/>
    <customWorkbookView name="Schumacher, Jackie - Personal View" guid="{39FC3CE1-B8F8-44D9-A720-E10732931CB0}" mergeInterval="0" personalView="1" maximized="1" xWindow="1592" yWindow="-1" windowWidth="1616" windowHeight="916" activeSheetId="2"/>
    <customWorkbookView name="Bisgaard, Debra - Personal View" guid="{DEC24D46-54EE-4A9C-AF9E-9BC2AEAC53E7}" mergeInterval="0" personalView="1" maximized="1" xWindow="-4" yWindow="-4" windowWidth="1374" windowHeight="724" activeSheetId="2"/>
    <customWorkbookView name="Mack, Lori - Personal View" guid="{05B5D702-21B5-41F0-9D2C-D260B5E763D9}" mergeInterval="0" personalView="1" maximized="1" xWindow="-9" yWindow="-9" windowWidth="1938" windowHeight="1048" activeSheetId="2"/>
  </customWorkbookViews>
  <pivotCaches>
    <pivotCache cacheId="52"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10" i="7" l="1"/>
  <c r="CD9" i="7"/>
  <c r="CD19" i="7"/>
  <c r="CD18" i="7"/>
  <c r="CD17" i="7"/>
  <c r="CC19" i="7"/>
  <c r="CC10" i="7"/>
  <c r="BP19" i="7"/>
  <c r="BP10" i="7"/>
  <c r="AP19" i="7"/>
  <c r="AP10" i="7"/>
  <c r="BC19" i="7"/>
  <c r="BC10" i="7"/>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8" i="7"/>
  <c r="D16" i="7" l="1"/>
  <c r="E16" i="7"/>
  <c r="F16" i="7"/>
  <c r="G16" i="7"/>
  <c r="H16" i="7"/>
  <c r="I16" i="7"/>
  <c r="J16" i="7"/>
  <c r="K16" i="7"/>
  <c r="L16" i="7"/>
  <c r="M16" i="7"/>
  <c r="N16" i="7"/>
  <c r="O16" i="7"/>
  <c r="Q16" i="7"/>
  <c r="R16" i="7"/>
  <c r="S16" i="7"/>
  <c r="T16" i="7"/>
  <c r="U16" i="7"/>
  <c r="V16" i="7"/>
  <c r="W16" i="7"/>
  <c r="X16" i="7"/>
  <c r="Y16" i="7"/>
  <c r="Z16" i="7"/>
  <c r="AA16" i="7"/>
  <c r="AB16" i="7"/>
  <c r="AD16" i="7"/>
  <c r="AE16" i="7"/>
  <c r="AF16" i="7"/>
  <c r="AG16" i="7"/>
  <c r="AH16" i="7"/>
  <c r="AI16" i="7"/>
  <c r="AJ16" i="7"/>
  <c r="AK16" i="7"/>
  <c r="AL16" i="7"/>
  <c r="AM16" i="7"/>
  <c r="AN16" i="7"/>
  <c r="AO16" i="7"/>
  <c r="AQ16" i="7"/>
  <c r="AR16" i="7"/>
  <c r="AS16" i="7"/>
  <c r="AT16" i="7"/>
  <c r="AU16" i="7"/>
  <c r="AV16" i="7"/>
  <c r="AW16" i="7"/>
  <c r="AX16" i="7"/>
  <c r="AY16" i="7"/>
  <c r="AZ16" i="7"/>
  <c r="BA16" i="7"/>
  <c r="BB16" i="7"/>
  <c r="BD16" i="7"/>
  <c r="BE16" i="7"/>
  <c r="BF16" i="7"/>
  <c r="BG16" i="7"/>
  <c r="BH16" i="7"/>
  <c r="BI16" i="7"/>
  <c r="BJ16" i="7"/>
  <c r="BK16" i="7"/>
  <c r="BL16" i="7"/>
  <c r="BM16" i="7"/>
  <c r="BN16" i="7"/>
  <c r="BO16" i="7"/>
  <c r="BQ16" i="7"/>
  <c r="BR16" i="7"/>
  <c r="BS16" i="7"/>
  <c r="BT16" i="7"/>
  <c r="BU16" i="7"/>
  <c r="BV16" i="7"/>
  <c r="BW16" i="7"/>
  <c r="BX16" i="7"/>
  <c r="BY16" i="7"/>
  <c r="BZ16" i="7"/>
  <c r="CA16" i="7"/>
  <c r="CB16" i="7"/>
  <c r="CD16" i="7" l="1"/>
  <c r="C39" i="7"/>
  <c r="CB33" i="7"/>
  <c r="CB41" i="7"/>
  <c r="BO41" i="7"/>
  <c r="BO33" i="7"/>
  <c r="BB33" i="7"/>
  <c r="BB41" i="7"/>
  <c r="AO41" i="7"/>
  <c r="AO33" i="7"/>
  <c r="AB41" i="7"/>
  <c r="AB33" i="7"/>
  <c r="O41" i="7"/>
  <c r="O33" i="7"/>
  <c r="CB10" i="7" l="1"/>
  <c r="CA10" i="7"/>
  <c r="BZ10" i="7"/>
  <c r="BY10" i="7"/>
  <c r="BX10" i="7"/>
  <c r="BW10" i="7"/>
  <c r="BV10" i="7"/>
  <c r="BU10" i="7"/>
  <c r="BT10" i="7"/>
  <c r="BS10" i="7"/>
  <c r="BR10" i="7"/>
  <c r="BQ10" i="7"/>
  <c r="BO10" i="7"/>
  <c r="BN10" i="7"/>
  <c r="BM10" i="7"/>
  <c r="BL10" i="7"/>
  <c r="BK10" i="7"/>
  <c r="BJ10" i="7"/>
  <c r="BI10" i="7"/>
  <c r="BH10" i="7"/>
  <c r="BG10" i="7"/>
  <c r="BF10" i="7"/>
  <c r="BE10" i="7"/>
  <c r="BD10" i="7"/>
  <c r="BB10" i="7"/>
  <c r="BA10" i="7"/>
  <c r="AZ10" i="7"/>
  <c r="AY10" i="7"/>
  <c r="AX10" i="7"/>
  <c r="AW10" i="7"/>
  <c r="AV10" i="7"/>
  <c r="AU10" i="7"/>
  <c r="AT10" i="7"/>
  <c r="AS10" i="7"/>
  <c r="AR10" i="7"/>
  <c r="AQ10" i="7"/>
  <c r="AO10" i="7"/>
  <c r="AN10" i="7"/>
  <c r="AM10" i="7"/>
  <c r="AL10" i="7"/>
  <c r="AK10" i="7"/>
  <c r="AJ10" i="7"/>
  <c r="AI10" i="7"/>
  <c r="AH10" i="7"/>
  <c r="AG10" i="7"/>
  <c r="AF10" i="7"/>
  <c r="AE10" i="7"/>
  <c r="AD10" i="7"/>
  <c r="AB10" i="7"/>
  <c r="AA10" i="7"/>
  <c r="Z10" i="7"/>
  <c r="Y10" i="7"/>
  <c r="X10" i="7"/>
  <c r="W10" i="7"/>
  <c r="V10" i="7"/>
  <c r="U10" i="7"/>
  <c r="T10" i="7"/>
  <c r="S10" i="7"/>
  <c r="R10" i="7"/>
  <c r="Q10" i="7"/>
  <c r="O10" i="7"/>
  <c r="N10" i="7"/>
  <c r="M10" i="7"/>
  <c r="L10" i="7"/>
  <c r="K10" i="7"/>
  <c r="J10" i="7"/>
  <c r="I10" i="7"/>
  <c r="H10" i="7"/>
  <c r="G10" i="7"/>
  <c r="F10" i="7"/>
  <c r="E10" i="7"/>
  <c r="P10" i="7" s="1"/>
  <c r="D10" i="7"/>
  <c r="AC10" i="7" l="1"/>
  <c r="D19" i="7"/>
  <c r="BL19" i="7"/>
  <c r="AM19" i="7"/>
  <c r="BW19" i="7"/>
  <c r="U19" i="7"/>
  <c r="BD19" i="7"/>
  <c r="E19" i="7"/>
  <c r="V19" i="7"/>
  <c r="AV19" i="7"/>
  <c r="BV19" i="7"/>
  <c r="W19" i="7"/>
  <c r="BG19" i="7"/>
  <c r="BO19" i="7"/>
  <c r="BX19" i="7"/>
  <c r="BU19" i="7"/>
  <c r="M19" i="7"/>
  <c r="F19" i="7"/>
  <c r="AW19" i="7"/>
  <c r="G19" i="7"/>
  <c r="Q19" i="7"/>
  <c r="AY19" i="7"/>
  <c r="BH19" i="7"/>
  <c r="BQ19" i="7"/>
  <c r="BY19" i="7"/>
  <c r="AD19" i="7"/>
  <c r="AE19" i="7"/>
  <c r="AN19" i="7"/>
  <c r="O19" i="7"/>
  <c r="AI19" i="7"/>
  <c r="BI19" i="7"/>
  <c r="BR19" i="7"/>
  <c r="BZ19" i="7"/>
  <c r="AU19" i="7"/>
  <c r="BM19" i="7"/>
  <c r="AF19" i="7"/>
  <c r="BF19" i="7"/>
  <c r="AG19" i="7"/>
  <c r="AO19" i="7"/>
  <c r="H19" i="7"/>
  <c r="AQ19" i="7"/>
  <c r="Z19" i="7"/>
  <c r="AZ19" i="7"/>
  <c r="J19" i="7"/>
  <c r="S19" i="7"/>
  <c r="AA19" i="7"/>
  <c r="AJ19" i="7"/>
  <c r="AS19" i="7"/>
  <c r="BA19" i="7"/>
  <c r="BJ19" i="7"/>
  <c r="BS19" i="7"/>
  <c r="CA19" i="7"/>
  <c r="L19" i="7"/>
  <c r="AL19" i="7"/>
  <c r="BE19" i="7"/>
  <c r="N19" i="7"/>
  <c r="BN19" i="7"/>
  <c r="X19" i="7"/>
  <c r="AX19" i="7"/>
  <c r="Y19" i="7"/>
  <c r="AH19" i="7"/>
  <c r="I19" i="7"/>
  <c r="R19" i="7"/>
  <c r="AR19" i="7"/>
  <c r="K19" i="7"/>
  <c r="T19" i="7"/>
  <c r="AB19" i="7"/>
  <c r="AK19" i="7"/>
  <c r="AT19" i="7"/>
  <c r="BB19" i="7"/>
  <c r="BK19" i="7"/>
  <c r="BT19" i="7"/>
  <c r="CB19" i="7"/>
  <c r="CB59" i="7"/>
  <c r="AB59" i="7"/>
  <c r="BB59" i="7"/>
  <c r="AO59" i="7"/>
  <c r="BO59" i="7"/>
  <c r="O59" i="7"/>
  <c r="DN446" i="6"/>
  <c r="DM446" i="6"/>
  <c r="DL446" i="6"/>
  <c r="DK446" i="6"/>
  <c r="DJ446" i="6"/>
  <c r="DI446" i="6"/>
  <c r="DH446" i="6"/>
  <c r="DG446" i="6"/>
  <c r="DF446" i="6"/>
  <c r="DE446" i="6"/>
  <c r="DD446" i="6"/>
  <c r="DC446" i="6"/>
  <c r="DN442" i="6"/>
  <c r="DM442" i="6"/>
  <c r="DL442" i="6"/>
  <c r="DK442" i="6"/>
  <c r="DJ442" i="6"/>
  <c r="DI442" i="6"/>
  <c r="DH442" i="6"/>
  <c r="DG442" i="6"/>
  <c r="DF442" i="6"/>
  <c r="DE442" i="6"/>
  <c r="DD442" i="6"/>
  <c r="DC442" i="6"/>
  <c r="DN432" i="6"/>
  <c r="DM432" i="6"/>
  <c r="DL432" i="6"/>
  <c r="DK432" i="6"/>
  <c r="DJ432" i="6"/>
  <c r="DI432" i="6"/>
  <c r="DH432" i="6"/>
  <c r="DG432" i="6"/>
  <c r="DF432" i="6"/>
  <c r="DE432" i="6"/>
  <c r="DD432" i="6"/>
  <c r="DC432" i="6"/>
  <c r="DN387" i="6"/>
  <c r="DM387" i="6"/>
  <c r="DL387" i="6"/>
  <c r="DK387" i="6"/>
  <c r="DJ387" i="6"/>
  <c r="DI387" i="6"/>
  <c r="DH387" i="6"/>
  <c r="DG387" i="6"/>
  <c r="DF387" i="6"/>
  <c r="DE387" i="6"/>
  <c r="DD387" i="6"/>
  <c r="DC387" i="6"/>
  <c r="DN382" i="6"/>
  <c r="DM382" i="6"/>
  <c r="DL382" i="6"/>
  <c r="DK382" i="6"/>
  <c r="DJ382" i="6"/>
  <c r="DI382" i="6"/>
  <c r="DH382" i="6"/>
  <c r="DG382" i="6"/>
  <c r="DF382" i="6"/>
  <c r="DE382" i="6"/>
  <c r="DD382" i="6"/>
  <c r="DC382" i="6"/>
  <c r="DN381" i="6"/>
  <c r="DM381" i="6"/>
  <c r="DL381" i="6"/>
  <c r="DK381" i="6"/>
  <c r="DJ381" i="6"/>
  <c r="DI381" i="6"/>
  <c r="DH381" i="6"/>
  <c r="DG381" i="6"/>
  <c r="DF381" i="6"/>
  <c r="DE381" i="6"/>
  <c r="DD381" i="6"/>
  <c r="DC381" i="6"/>
  <c r="DN377" i="6"/>
  <c r="DM377" i="6"/>
  <c r="DL377" i="6"/>
  <c r="DK377" i="6"/>
  <c r="DJ377" i="6"/>
  <c r="DI377" i="6"/>
  <c r="DH377" i="6"/>
  <c r="DG377" i="6"/>
  <c r="DF377" i="6"/>
  <c r="DE377" i="6"/>
  <c r="DD377" i="6"/>
  <c r="DC377" i="6"/>
  <c r="DN376" i="6"/>
  <c r="DM376" i="6"/>
  <c r="DL376" i="6"/>
  <c r="DK376" i="6"/>
  <c r="DJ376" i="6"/>
  <c r="DI376" i="6"/>
  <c r="DH376" i="6"/>
  <c r="DG376" i="6"/>
  <c r="DF376" i="6"/>
  <c r="DE376" i="6"/>
  <c r="DD376" i="6"/>
  <c r="DC376" i="6"/>
  <c r="DN348" i="6"/>
  <c r="DM348" i="6"/>
  <c r="DL348" i="6"/>
  <c r="DK348" i="6"/>
  <c r="DJ348" i="6"/>
  <c r="DI348" i="6"/>
  <c r="DH348" i="6"/>
  <c r="DG348" i="6"/>
  <c r="DF348" i="6"/>
  <c r="DE348" i="6"/>
  <c r="DD348" i="6"/>
  <c r="DC348" i="6"/>
  <c r="DN346" i="6"/>
  <c r="DM346" i="6"/>
  <c r="DL346" i="6"/>
  <c r="DK346" i="6"/>
  <c r="DJ346" i="6"/>
  <c r="DI346" i="6"/>
  <c r="DH346" i="6"/>
  <c r="DG346" i="6"/>
  <c r="DF346" i="6"/>
  <c r="DE346" i="6"/>
  <c r="DD346" i="6"/>
  <c r="DC346" i="6"/>
  <c r="DN343" i="6"/>
  <c r="DM343" i="6"/>
  <c r="DL343" i="6"/>
  <c r="DK343" i="6"/>
  <c r="DJ343" i="6"/>
  <c r="DI343" i="6"/>
  <c r="DH343" i="6"/>
  <c r="DG343" i="6"/>
  <c r="DF343" i="6"/>
  <c r="DE343" i="6"/>
  <c r="DD343" i="6"/>
  <c r="DC343" i="6"/>
  <c r="DN342" i="6"/>
  <c r="DM342" i="6"/>
  <c r="DL342" i="6"/>
  <c r="DK342" i="6"/>
  <c r="DJ342" i="6"/>
  <c r="DI342" i="6"/>
  <c r="DH342" i="6"/>
  <c r="DG342" i="6"/>
  <c r="DF342" i="6"/>
  <c r="DE342" i="6"/>
  <c r="DD342" i="6"/>
  <c r="DC342" i="6"/>
  <c r="DN341" i="6"/>
  <c r="DM341" i="6"/>
  <c r="DL341" i="6"/>
  <c r="DK341" i="6"/>
  <c r="DJ341" i="6"/>
  <c r="DI341" i="6"/>
  <c r="DH341" i="6"/>
  <c r="DG341" i="6"/>
  <c r="DF341" i="6"/>
  <c r="DE341" i="6"/>
  <c r="DD341" i="6"/>
  <c r="DC341" i="6"/>
  <c r="DN340" i="6"/>
  <c r="DM340" i="6"/>
  <c r="DL340" i="6"/>
  <c r="DK340" i="6"/>
  <c r="DJ340" i="6"/>
  <c r="DI340" i="6"/>
  <c r="DH340" i="6"/>
  <c r="DG340" i="6"/>
  <c r="DF340" i="6"/>
  <c r="DE340" i="6"/>
  <c r="DD340" i="6"/>
  <c r="DC340" i="6"/>
  <c r="DN339" i="6"/>
  <c r="DM339" i="6"/>
  <c r="DL339" i="6"/>
  <c r="DK339" i="6"/>
  <c r="DJ339" i="6"/>
  <c r="DI339" i="6"/>
  <c r="DH339" i="6"/>
  <c r="DG339" i="6"/>
  <c r="DF339" i="6"/>
  <c r="DE339" i="6"/>
  <c r="DD339" i="6"/>
  <c r="DC339" i="6"/>
  <c r="DN338" i="6"/>
  <c r="DM338" i="6"/>
  <c r="DL338" i="6"/>
  <c r="DK338" i="6"/>
  <c r="DJ338" i="6"/>
  <c r="DI338" i="6"/>
  <c r="DH338" i="6"/>
  <c r="DG338" i="6"/>
  <c r="DF338" i="6"/>
  <c r="DE338" i="6"/>
  <c r="DD338" i="6"/>
  <c r="DC338" i="6"/>
  <c r="DN335" i="6"/>
  <c r="DM335" i="6"/>
  <c r="DL335" i="6"/>
  <c r="DK335" i="6"/>
  <c r="DJ335" i="6"/>
  <c r="DI335" i="6"/>
  <c r="DH335" i="6"/>
  <c r="DG335" i="6"/>
  <c r="DF335" i="6"/>
  <c r="DE335" i="6"/>
  <c r="DD335" i="6"/>
  <c r="DC335" i="6"/>
  <c r="DN331" i="6"/>
  <c r="DM331" i="6"/>
  <c r="DL331" i="6"/>
  <c r="DK331" i="6"/>
  <c r="DJ331" i="6"/>
  <c r="DI331" i="6"/>
  <c r="DH331" i="6"/>
  <c r="DG331" i="6"/>
  <c r="DF331" i="6"/>
  <c r="DE331" i="6"/>
  <c r="DD331" i="6"/>
  <c r="DC331" i="6"/>
  <c r="DN330" i="6"/>
  <c r="DM330" i="6"/>
  <c r="DL330" i="6"/>
  <c r="DK330" i="6"/>
  <c r="DJ330" i="6"/>
  <c r="DI330" i="6"/>
  <c r="DH330" i="6"/>
  <c r="DG330" i="6"/>
  <c r="DF330" i="6"/>
  <c r="DE330" i="6"/>
  <c r="DD330" i="6"/>
  <c r="DC330" i="6"/>
  <c r="DN325" i="6"/>
  <c r="DM325" i="6"/>
  <c r="DL325" i="6"/>
  <c r="DK325" i="6"/>
  <c r="DJ325" i="6"/>
  <c r="DI325" i="6"/>
  <c r="DH325" i="6"/>
  <c r="DG325" i="6"/>
  <c r="DF325" i="6"/>
  <c r="DE325" i="6"/>
  <c r="DD325" i="6"/>
  <c r="DC325" i="6"/>
  <c r="DN324" i="6"/>
  <c r="DM324" i="6"/>
  <c r="DL324" i="6"/>
  <c r="DK324" i="6"/>
  <c r="DJ324" i="6"/>
  <c r="DI324" i="6"/>
  <c r="DH324" i="6"/>
  <c r="DG324" i="6"/>
  <c r="DF324" i="6"/>
  <c r="DE324" i="6"/>
  <c r="DD324" i="6"/>
  <c r="DC324" i="6"/>
  <c r="DN310" i="6"/>
  <c r="DM310" i="6"/>
  <c r="DL310" i="6"/>
  <c r="DK310" i="6"/>
  <c r="DJ310" i="6"/>
  <c r="DI310" i="6"/>
  <c r="DH310" i="6"/>
  <c r="DG310" i="6"/>
  <c r="DF310" i="6"/>
  <c r="DE310" i="6"/>
  <c r="DD310" i="6"/>
  <c r="DC310" i="6"/>
  <c r="EJ638" i="6"/>
  <c r="BM11" i="7" s="1"/>
  <c r="EF638" i="6"/>
  <c r="BI11" i="7" s="1"/>
  <c r="EB638" i="6"/>
  <c r="BE11" i="7" s="1"/>
  <c r="CD638" i="6"/>
  <c r="EX638" i="6"/>
  <c r="CB11" i="7" s="1"/>
  <c r="EW638" i="6"/>
  <c r="CA11" i="7" s="1"/>
  <c r="EV638" i="6"/>
  <c r="BZ11" i="7" s="1"/>
  <c r="EU638" i="6"/>
  <c r="BY11" i="7" s="1"/>
  <c r="ET638" i="6"/>
  <c r="BX11" i="7" s="1"/>
  <c r="ES638" i="6"/>
  <c r="BW11" i="7" s="1"/>
  <c r="ER638" i="6"/>
  <c r="BV11" i="7" s="1"/>
  <c r="EQ638" i="6"/>
  <c r="BU11" i="7" s="1"/>
  <c r="EP638" i="6"/>
  <c r="BT11" i="7" s="1"/>
  <c r="EO638" i="6"/>
  <c r="BS11" i="7" s="1"/>
  <c r="EN638" i="6"/>
  <c r="BR11" i="7" s="1"/>
  <c r="EM638" i="6"/>
  <c r="BQ11" i="7" s="1"/>
  <c r="EL638" i="6"/>
  <c r="BO11" i="7" s="1"/>
  <c r="EK638" i="6"/>
  <c r="BN11" i="7" s="1"/>
  <c r="EI638" i="6"/>
  <c r="BL11" i="7" s="1"/>
  <c r="EH638" i="6"/>
  <c r="BK11" i="7" s="1"/>
  <c r="EG638" i="6"/>
  <c r="BJ11" i="7" s="1"/>
  <c r="EE638" i="6"/>
  <c r="BH11" i="7" s="1"/>
  <c r="ED638" i="6"/>
  <c r="BG11" i="7" s="1"/>
  <c r="EC638" i="6"/>
  <c r="BF11" i="7" s="1"/>
  <c r="EA638" i="6"/>
  <c r="BD11" i="7" s="1"/>
  <c r="DZ596" i="6"/>
  <c r="DY596" i="6"/>
  <c r="DX596" i="6"/>
  <c r="DW596" i="6"/>
  <c r="DV596" i="6"/>
  <c r="DU596" i="6"/>
  <c r="DT596" i="6"/>
  <c r="DS596" i="6"/>
  <c r="DR596" i="6"/>
  <c r="DQ596" i="6"/>
  <c r="DP596" i="6"/>
  <c r="DO596" i="6"/>
  <c r="DZ543" i="6"/>
  <c r="DY543" i="6"/>
  <c r="DX543" i="6"/>
  <c r="DW543" i="6"/>
  <c r="DV543" i="6"/>
  <c r="DU543" i="6"/>
  <c r="DT543" i="6"/>
  <c r="DS543" i="6"/>
  <c r="DR543" i="6"/>
  <c r="DQ543" i="6"/>
  <c r="DP543" i="6"/>
  <c r="DO543" i="6"/>
  <c r="DZ540" i="6"/>
  <c r="DY540" i="6"/>
  <c r="DX540" i="6"/>
  <c r="DW540" i="6"/>
  <c r="DV540" i="6"/>
  <c r="DU540" i="6"/>
  <c r="DT540" i="6"/>
  <c r="DS540" i="6"/>
  <c r="DR540" i="6"/>
  <c r="DQ540" i="6"/>
  <c r="DP540" i="6"/>
  <c r="DO540" i="6"/>
  <c r="DZ510" i="6"/>
  <c r="DY510" i="6"/>
  <c r="DX510" i="6"/>
  <c r="DW510" i="6"/>
  <c r="DV510" i="6"/>
  <c r="DU510" i="6"/>
  <c r="DT510" i="6"/>
  <c r="DS510" i="6"/>
  <c r="DR510" i="6"/>
  <c r="DQ510" i="6"/>
  <c r="DP510" i="6"/>
  <c r="DO510" i="6"/>
  <c r="DZ509" i="6"/>
  <c r="DY509" i="6"/>
  <c r="DX509" i="6"/>
  <c r="DW509" i="6"/>
  <c r="DV509" i="6"/>
  <c r="DU509" i="6"/>
  <c r="DT509" i="6"/>
  <c r="DS509" i="6"/>
  <c r="DR509" i="6"/>
  <c r="DQ509" i="6"/>
  <c r="DP509" i="6"/>
  <c r="DO509" i="6"/>
  <c r="DZ506" i="6"/>
  <c r="DY506" i="6"/>
  <c r="DX506" i="6"/>
  <c r="DW506" i="6"/>
  <c r="DV506" i="6"/>
  <c r="DU506" i="6"/>
  <c r="DT506" i="6"/>
  <c r="DS506" i="6"/>
  <c r="DR506" i="6"/>
  <c r="DQ506" i="6"/>
  <c r="DP506" i="6"/>
  <c r="DO506" i="6"/>
  <c r="DZ491" i="6"/>
  <c r="DY491" i="6"/>
  <c r="DX491" i="6"/>
  <c r="DW491" i="6"/>
  <c r="DV491" i="6"/>
  <c r="DU491" i="6"/>
  <c r="DT491" i="6"/>
  <c r="DS491" i="6"/>
  <c r="DR491" i="6"/>
  <c r="DQ491" i="6"/>
  <c r="DP491" i="6"/>
  <c r="DO491" i="6"/>
  <c r="DZ489" i="6"/>
  <c r="DY489" i="6"/>
  <c r="DX489" i="6"/>
  <c r="DW489" i="6"/>
  <c r="DV489" i="6"/>
  <c r="DU489" i="6"/>
  <c r="DT489" i="6"/>
  <c r="DS489" i="6"/>
  <c r="DR489" i="6"/>
  <c r="DQ489" i="6"/>
  <c r="DP489" i="6"/>
  <c r="DO489" i="6"/>
  <c r="DZ486" i="6"/>
  <c r="DY486" i="6"/>
  <c r="DX486" i="6"/>
  <c r="DW486" i="6"/>
  <c r="DV486" i="6"/>
  <c r="DU486" i="6"/>
  <c r="DT486" i="6"/>
  <c r="DS486" i="6"/>
  <c r="DR486" i="6"/>
  <c r="DQ486" i="6"/>
  <c r="DP486" i="6"/>
  <c r="DO486" i="6"/>
  <c r="DZ485" i="6"/>
  <c r="DY485" i="6"/>
  <c r="DX485" i="6"/>
  <c r="DW485" i="6"/>
  <c r="DV485" i="6"/>
  <c r="DU485" i="6"/>
  <c r="DT485" i="6"/>
  <c r="DS485" i="6"/>
  <c r="DR485" i="6"/>
  <c r="DQ485" i="6"/>
  <c r="DP485" i="6"/>
  <c r="DO485" i="6"/>
  <c r="DZ482" i="6"/>
  <c r="DY482" i="6"/>
  <c r="DX482" i="6"/>
  <c r="DW482" i="6"/>
  <c r="DV482" i="6"/>
  <c r="DU482" i="6"/>
  <c r="DT482" i="6"/>
  <c r="DS482" i="6"/>
  <c r="DR482" i="6"/>
  <c r="DQ482" i="6"/>
  <c r="DP482" i="6"/>
  <c r="DO482" i="6"/>
  <c r="DZ481" i="6"/>
  <c r="DY481" i="6"/>
  <c r="DX481" i="6"/>
  <c r="DW481" i="6"/>
  <c r="DV481" i="6"/>
  <c r="DU481" i="6"/>
  <c r="DT481" i="6"/>
  <c r="DS481" i="6"/>
  <c r="DR481" i="6"/>
  <c r="DQ481" i="6"/>
  <c r="DP481" i="6"/>
  <c r="DO481" i="6"/>
  <c r="DZ480" i="6"/>
  <c r="DY480" i="6"/>
  <c r="DX480" i="6"/>
  <c r="DW480" i="6"/>
  <c r="DV480" i="6"/>
  <c r="DU480" i="6"/>
  <c r="DT480" i="6"/>
  <c r="DS480" i="6"/>
  <c r="DR480" i="6"/>
  <c r="DQ480" i="6"/>
  <c r="DP480" i="6"/>
  <c r="DO480" i="6"/>
  <c r="DZ479" i="6"/>
  <c r="DY479" i="6"/>
  <c r="DX479" i="6"/>
  <c r="DW479" i="6"/>
  <c r="DV479" i="6"/>
  <c r="DU479" i="6"/>
  <c r="DT479" i="6"/>
  <c r="DS479" i="6"/>
  <c r="DR479" i="6"/>
  <c r="DQ479" i="6"/>
  <c r="DP479" i="6"/>
  <c r="DO479" i="6"/>
  <c r="DZ478" i="6"/>
  <c r="DY478" i="6"/>
  <c r="DX478" i="6"/>
  <c r="DW478" i="6"/>
  <c r="DV478" i="6"/>
  <c r="DU478" i="6"/>
  <c r="DT478" i="6"/>
  <c r="DS478" i="6"/>
  <c r="DR478" i="6"/>
  <c r="DQ478" i="6"/>
  <c r="DP478" i="6"/>
  <c r="DO478" i="6"/>
  <c r="DZ476" i="6"/>
  <c r="DY476" i="6"/>
  <c r="DX476" i="6"/>
  <c r="DW476" i="6"/>
  <c r="DV476" i="6"/>
  <c r="DU476" i="6"/>
  <c r="DT476" i="6"/>
  <c r="DS476" i="6"/>
  <c r="DR476" i="6"/>
  <c r="DQ476" i="6"/>
  <c r="DP476" i="6"/>
  <c r="DO476" i="6"/>
  <c r="DZ474" i="6"/>
  <c r="DY474" i="6"/>
  <c r="DX474" i="6"/>
  <c r="DW474" i="6"/>
  <c r="DV474" i="6"/>
  <c r="DU474" i="6"/>
  <c r="DT474" i="6"/>
  <c r="DS474" i="6"/>
  <c r="DR474" i="6"/>
  <c r="DQ474" i="6"/>
  <c r="DP474" i="6"/>
  <c r="DO474" i="6"/>
  <c r="DZ470" i="6"/>
  <c r="DY470" i="6"/>
  <c r="DX470" i="6"/>
  <c r="DW470" i="6"/>
  <c r="DV470" i="6"/>
  <c r="DU470" i="6"/>
  <c r="DT470" i="6"/>
  <c r="DS470" i="6"/>
  <c r="DR470" i="6"/>
  <c r="DQ470" i="6"/>
  <c r="DP470" i="6"/>
  <c r="DO470" i="6"/>
  <c r="DZ464" i="6"/>
  <c r="DY464" i="6"/>
  <c r="DX464" i="6"/>
  <c r="DW464" i="6"/>
  <c r="DV464" i="6"/>
  <c r="DU464" i="6"/>
  <c r="DT464" i="6"/>
  <c r="DS464" i="6"/>
  <c r="DR464" i="6"/>
  <c r="DQ464" i="6"/>
  <c r="DP464" i="6"/>
  <c r="DO464" i="6"/>
  <c r="DZ462" i="6"/>
  <c r="DY462" i="6"/>
  <c r="DX462" i="6"/>
  <c r="DW462" i="6"/>
  <c r="DV462" i="6"/>
  <c r="DU462" i="6"/>
  <c r="DT462" i="6"/>
  <c r="DS462" i="6"/>
  <c r="DR462" i="6"/>
  <c r="DQ462" i="6"/>
  <c r="DP462" i="6"/>
  <c r="DO462" i="6"/>
  <c r="DZ452" i="6"/>
  <c r="DY452" i="6"/>
  <c r="DX452" i="6"/>
  <c r="DW452" i="6"/>
  <c r="DV452" i="6"/>
  <c r="DU452" i="6"/>
  <c r="DT452" i="6"/>
  <c r="DS452" i="6"/>
  <c r="DR452" i="6"/>
  <c r="DQ452" i="6"/>
  <c r="DP452" i="6"/>
  <c r="DO452" i="6"/>
  <c r="DZ449" i="6"/>
  <c r="DY449" i="6"/>
  <c r="DX449" i="6"/>
  <c r="DW449" i="6"/>
  <c r="DV449" i="6"/>
  <c r="DU449" i="6"/>
  <c r="DT449" i="6"/>
  <c r="DS449" i="6"/>
  <c r="DR449" i="6"/>
  <c r="DQ449" i="6"/>
  <c r="DP449" i="6"/>
  <c r="DO449" i="6"/>
  <c r="DZ440" i="6"/>
  <c r="DY440" i="6"/>
  <c r="DX440" i="6"/>
  <c r="DW440" i="6"/>
  <c r="DV440" i="6"/>
  <c r="DU440" i="6"/>
  <c r="DT440" i="6"/>
  <c r="DS440" i="6"/>
  <c r="DR440" i="6"/>
  <c r="DQ440" i="6"/>
  <c r="DP440" i="6"/>
  <c r="DO440" i="6"/>
  <c r="DZ434" i="6"/>
  <c r="DY434" i="6"/>
  <c r="DX434" i="6"/>
  <c r="DW434" i="6"/>
  <c r="DV434" i="6"/>
  <c r="DU434" i="6"/>
  <c r="DT434" i="6"/>
  <c r="DS434" i="6"/>
  <c r="DR434" i="6"/>
  <c r="DQ434" i="6"/>
  <c r="DP434" i="6"/>
  <c r="DO434" i="6"/>
  <c r="DZ425" i="6"/>
  <c r="DY425" i="6"/>
  <c r="DX425" i="6"/>
  <c r="DW425" i="6"/>
  <c r="DV425" i="6"/>
  <c r="DU425" i="6"/>
  <c r="DT425" i="6"/>
  <c r="DS425" i="6"/>
  <c r="DR425" i="6"/>
  <c r="DQ425" i="6"/>
  <c r="DP425" i="6"/>
  <c r="DO425" i="6"/>
  <c r="DZ397" i="6"/>
  <c r="DZ638" i="6" s="1"/>
  <c r="BB11" i="7" s="1"/>
  <c r="DY397" i="6"/>
  <c r="DY638" i="6" s="1"/>
  <c r="BA11" i="7" s="1"/>
  <c r="DX397" i="6"/>
  <c r="DX638" i="6" s="1"/>
  <c r="AZ11" i="7" s="1"/>
  <c r="DW397" i="6"/>
  <c r="DV397" i="6"/>
  <c r="DU397" i="6"/>
  <c r="DT397" i="6"/>
  <c r="DT638" i="6" s="1"/>
  <c r="AV11" i="7" s="1"/>
  <c r="DS397" i="6"/>
  <c r="DS638" i="6" s="1"/>
  <c r="AU11" i="7" s="1"/>
  <c r="DR397" i="6"/>
  <c r="DQ397" i="6"/>
  <c r="DQ638" i="6" s="1"/>
  <c r="AS11" i="7" s="1"/>
  <c r="DP397" i="6"/>
  <c r="DP638" i="6" s="1"/>
  <c r="AR11" i="7" s="1"/>
  <c r="DO397" i="6"/>
  <c r="DB329" i="6"/>
  <c r="DA329" i="6"/>
  <c r="CZ329" i="6"/>
  <c r="CY329" i="6"/>
  <c r="CX329" i="6"/>
  <c r="CW329" i="6"/>
  <c r="CV329" i="6"/>
  <c r="CU329" i="6"/>
  <c r="CT329" i="6"/>
  <c r="CS329" i="6"/>
  <c r="CR329" i="6"/>
  <c r="CQ329" i="6"/>
  <c r="DB318" i="6"/>
  <c r="DA318" i="6"/>
  <c r="CZ318" i="6"/>
  <c r="CY318" i="6"/>
  <c r="CX318" i="6"/>
  <c r="CW318" i="6"/>
  <c r="CV318" i="6"/>
  <c r="CU318" i="6"/>
  <c r="CT318" i="6"/>
  <c r="CS318" i="6"/>
  <c r="CR318" i="6"/>
  <c r="CQ318" i="6"/>
  <c r="DB316" i="6"/>
  <c r="DA316" i="6"/>
  <c r="CZ316" i="6"/>
  <c r="CY316" i="6"/>
  <c r="CX316" i="6"/>
  <c r="CW316" i="6"/>
  <c r="CV316" i="6"/>
  <c r="CU316" i="6"/>
  <c r="CT316" i="6"/>
  <c r="CS316" i="6"/>
  <c r="CR316" i="6"/>
  <c r="CQ316" i="6"/>
  <c r="DB315" i="6"/>
  <c r="DA315" i="6"/>
  <c r="CZ315" i="6"/>
  <c r="CY315" i="6"/>
  <c r="CX315" i="6"/>
  <c r="CW315" i="6"/>
  <c r="CV315" i="6"/>
  <c r="CU315" i="6"/>
  <c r="CT315" i="6"/>
  <c r="CS315" i="6"/>
  <c r="CR315" i="6"/>
  <c r="CQ315" i="6"/>
  <c r="DB291" i="6"/>
  <c r="DA291" i="6"/>
  <c r="CZ291" i="6"/>
  <c r="CY291" i="6"/>
  <c r="CX291" i="6"/>
  <c r="CW291" i="6"/>
  <c r="CV291" i="6"/>
  <c r="CU291" i="6"/>
  <c r="CT291" i="6"/>
  <c r="CS291" i="6"/>
  <c r="CR291" i="6"/>
  <c r="CQ291" i="6"/>
  <c r="DB270" i="6"/>
  <c r="DA270" i="6"/>
  <c r="CZ270" i="6"/>
  <c r="CY270" i="6"/>
  <c r="CX270" i="6"/>
  <c r="CW270" i="6"/>
  <c r="CV270" i="6"/>
  <c r="CU270" i="6"/>
  <c r="CT270" i="6"/>
  <c r="CS270" i="6"/>
  <c r="CR270" i="6"/>
  <c r="CQ270" i="6"/>
  <c r="DB251" i="6"/>
  <c r="DA251" i="6"/>
  <c r="CZ251" i="6"/>
  <c r="CY251" i="6"/>
  <c r="CX251" i="6"/>
  <c r="CW251" i="6"/>
  <c r="CV251" i="6"/>
  <c r="CU251" i="6"/>
  <c r="CT251" i="6"/>
  <c r="CS251" i="6"/>
  <c r="CR251" i="6"/>
  <c r="CQ251" i="6"/>
  <c r="DB247" i="6"/>
  <c r="DA247" i="6"/>
  <c r="CZ247" i="6"/>
  <c r="CY247" i="6"/>
  <c r="CX247" i="6"/>
  <c r="CW247" i="6"/>
  <c r="CV247" i="6"/>
  <c r="CU247" i="6"/>
  <c r="CT247" i="6"/>
  <c r="CS247" i="6"/>
  <c r="CR247" i="6"/>
  <c r="CQ247" i="6"/>
  <c r="DB199" i="6"/>
  <c r="DA199" i="6"/>
  <c r="CZ199" i="6"/>
  <c r="CY199" i="6"/>
  <c r="CY638" i="6" s="1"/>
  <c r="Y11" i="7" s="1"/>
  <c r="CX199" i="6"/>
  <c r="CW199" i="6"/>
  <c r="CW638" i="6" s="1"/>
  <c r="W11" i="7" s="1"/>
  <c r="CV199" i="6"/>
  <c r="CV638" i="6" s="1"/>
  <c r="V11" i="7" s="1"/>
  <c r="CU199" i="6"/>
  <c r="CT199" i="6"/>
  <c r="CS199" i="6"/>
  <c r="CR199" i="6"/>
  <c r="CQ199" i="6"/>
  <c r="CQ638" i="6" s="1"/>
  <c r="Q11" i="7" s="1"/>
  <c r="CP174" i="6"/>
  <c r="CO174" i="6"/>
  <c r="CN174" i="6"/>
  <c r="CM174" i="6"/>
  <c r="CL174" i="6"/>
  <c r="CK174" i="6"/>
  <c r="CJ174" i="6"/>
  <c r="CI174" i="6"/>
  <c r="CH174" i="6"/>
  <c r="CG174" i="6"/>
  <c r="CF174" i="6"/>
  <c r="CP134" i="6"/>
  <c r="CO134" i="6"/>
  <c r="CN134" i="6"/>
  <c r="CM134" i="6"/>
  <c r="CL134" i="6"/>
  <c r="CK134" i="6"/>
  <c r="CJ134" i="6"/>
  <c r="CI134" i="6"/>
  <c r="CH134" i="6"/>
  <c r="CG134" i="6"/>
  <c r="CF134" i="6"/>
  <c r="CE174" i="6"/>
  <c r="CE134" i="6"/>
  <c r="CP221" i="6"/>
  <c r="CO221" i="6"/>
  <c r="CN221" i="6"/>
  <c r="CM221" i="6"/>
  <c r="CL221" i="6"/>
  <c r="CK221" i="6"/>
  <c r="CJ221" i="6"/>
  <c r="CI221" i="6"/>
  <c r="CH221" i="6"/>
  <c r="CG221" i="6"/>
  <c r="CF221" i="6"/>
  <c r="CE221" i="6"/>
  <c r="CE97" i="6"/>
  <c r="CE87" i="6"/>
  <c r="CE82" i="6"/>
  <c r="CE67" i="6"/>
  <c r="CE66" i="6"/>
  <c r="CE65" i="6"/>
  <c r="CE64" i="6"/>
  <c r="CE63" i="6"/>
  <c r="CE61" i="6"/>
  <c r="CE44" i="6"/>
  <c r="AC19" i="7" l="1"/>
  <c r="P19" i="7"/>
  <c r="AR20" i="7"/>
  <c r="BY20" i="7"/>
  <c r="BN20" i="7"/>
  <c r="BW20" i="7"/>
  <c r="BI20" i="7"/>
  <c r="BQ20" i="7"/>
  <c r="BD20" i="7"/>
  <c r="BO20" i="7"/>
  <c r="BX20" i="7"/>
  <c r="BM20" i="7"/>
  <c r="BF20" i="7"/>
  <c r="W20" i="7"/>
  <c r="AS20" i="7"/>
  <c r="BA20" i="7"/>
  <c r="BG20" i="7"/>
  <c r="BR20" i="7"/>
  <c r="BZ20" i="7"/>
  <c r="V20" i="7"/>
  <c r="BB20" i="7"/>
  <c r="BH20" i="7"/>
  <c r="BS20" i="7"/>
  <c r="CA20" i="7"/>
  <c r="Q20" i="7"/>
  <c r="Y20" i="7"/>
  <c r="AU20" i="7"/>
  <c r="BJ20" i="7"/>
  <c r="BT20" i="7"/>
  <c r="CB20" i="7"/>
  <c r="AZ20" i="7"/>
  <c r="AV20" i="7"/>
  <c r="BK20" i="7"/>
  <c r="BU20" i="7"/>
  <c r="BL20" i="7"/>
  <c r="BV20" i="7"/>
  <c r="BE20" i="7"/>
  <c r="BO56" i="7"/>
  <c r="CB56" i="7"/>
  <c r="CR638" i="6"/>
  <c r="R11" i="7" s="1"/>
  <c r="CZ638" i="6"/>
  <c r="Z11" i="7" s="1"/>
  <c r="CS638" i="6"/>
  <c r="S11" i="7" s="1"/>
  <c r="DA638" i="6"/>
  <c r="AA11" i="7" s="1"/>
  <c r="DU638" i="6"/>
  <c r="AW11" i="7" s="1"/>
  <c r="DV638" i="6"/>
  <c r="AX11" i="7" s="1"/>
  <c r="DW638" i="6"/>
  <c r="AY11" i="7" s="1"/>
  <c r="CU638" i="6"/>
  <c r="U11" i="7" s="1"/>
  <c r="DO638" i="6"/>
  <c r="AQ11" i="7" s="1"/>
  <c r="CG638" i="6"/>
  <c r="CK638" i="6"/>
  <c r="CO638" i="6"/>
  <c r="CF638" i="6"/>
  <c r="CJ638" i="6"/>
  <c r="CN638" i="6"/>
  <c r="Q12" i="7"/>
  <c r="Y12" i="7"/>
  <c r="AS12" i="7"/>
  <c r="AU12" i="7"/>
  <c r="BA12" i="7"/>
  <c r="BD12" i="7"/>
  <c r="BF12" i="7"/>
  <c r="BH12" i="7"/>
  <c r="BJ12" i="7"/>
  <c r="BL12" i="7"/>
  <c r="BN12" i="7"/>
  <c r="BQ12" i="7"/>
  <c r="BS12" i="7"/>
  <c r="BU12" i="7"/>
  <c r="BW12" i="7"/>
  <c r="BY12" i="7"/>
  <c r="CA12" i="7"/>
  <c r="W12" i="7"/>
  <c r="V12" i="7"/>
  <c r="AR12" i="7"/>
  <c r="AZ12" i="7"/>
  <c r="BB12" i="7"/>
  <c r="BG12" i="7"/>
  <c r="BI12" i="7"/>
  <c r="BK12" i="7"/>
  <c r="BO12" i="7"/>
  <c r="BR12" i="7"/>
  <c r="BT12" i="7"/>
  <c r="BX12" i="7"/>
  <c r="BZ12" i="7"/>
  <c r="CB12" i="7"/>
  <c r="BE12" i="7"/>
  <c r="BV12" i="7"/>
  <c r="AV12" i="7"/>
  <c r="BM12" i="7"/>
  <c r="DR638" i="6"/>
  <c r="AT11" i="7" s="1"/>
  <c r="CI638" i="6"/>
  <c r="CM638" i="6"/>
  <c r="CT638" i="6"/>
  <c r="T11" i="7" s="1"/>
  <c r="CX638" i="6"/>
  <c r="X11" i="7" s="1"/>
  <c r="DB638" i="6"/>
  <c r="AB11" i="7" s="1"/>
  <c r="CH638" i="6"/>
  <c r="CL638" i="6"/>
  <c r="CP638" i="6"/>
  <c r="CE638" i="6"/>
  <c r="BN21" i="7" l="1"/>
  <c r="AV21" i="7"/>
  <c r="BO21" i="7"/>
  <c r="W21" i="7"/>
  <c r="BL21" i="7"/>
  <c r="Y21" i="7"/>
  <c r="AQ20" i="7"/>
  <c r="R20" i="7"/>
  <c r="AS21" i="7"/>
  <c r="AB20" i="7"/>
  <c r="BJ21" i="7"/>
  <c r="BM21" i="7"/>
  <c r="BV21" i="7"/>
  <c r="U20" i="7"/>
  <c r="BY21" i="7"/>
  <c r="V21" i="7"/>
  <c r="CA21" i="7"/>
  <c r="X20" i="7"/>
  <c r="BH21" i="7"/>
  <c r="BR21" i="7"/>
  <c r="Q21" i="7"/>
  <c r="BE21" i="7"/>
  <c r="AY20" i="7"/>
  <c r="T20" i="7"/>
  <c r="BW21" i="7"/>
  <c r="BD21" i="7"/>
  <c r="Z20" i="7"/>
  <c r="BG21" i="7"/>
  <c r="BF21" i="7"/>
  <c r="AW12" i="7"/>
  <c r="AW20" i="7"/>
  <c r="AZ21" i="7"/>
  <c r="BK21" i="7"/>
  <c r="BI21" i="7"/>
  <c r="CB21" i="7"/>
  <c r="AX12" i="7"/>
  <c r="AX20" i="7"/>
  <c r="BZ21" i="7"/>
  <c r="BB21" i="7"/>
  <c r="BU21" i="7"/>
  <c r="BX21" i="7"/>
  <c r="BS21" i="7"/>
  <c r="BA21" i="7"/>
  <c r="AA20" i="7"/>
  <c r="AT20" i="7"/>
  <c r="BT21" i="7"/>
  <c r="AR21" i="7"/>
  <c r="BQ21" i="7"/>
  <c r="AU21" i="7"/>
  <c r="S20" i="7"/>
  <c r="AA12" i="7"/>
  <c r="CB60" i="7"/>
  <c r="AQ12" i="7"/>
  <c r="BB56" i="7"/>
  <c r="BO60" i="7"/>
  <c r="AB56" i="7"/>
  <c r="U12" i="7"/>
  <c r="R12" i="7"/>
  <c r="Z12" i="7"/>
  <c r="S12" i="7"/>
  <c r="AT12" i="7"/>
  <c r="X12" i="7"/>
  <c r="AY12" i="7"/>
  <c r="D11" i="7"/>
  <c r="K11" i="7"/>
  <c r="H11" i="7"/>
  <c r="M11" i="7"/>
  <c r="E11" i="7"/>
  <c r="J11" i="7"/>
  <c r="O11" i="7"/>
  <c r="G11" i="7"/>
  <c r="L11" i="7"/>
  <c r="I11" i="7"/>
  <c r="N11" i="7"/>
  <c r="F11" i="7"/>
  <c r="AB12" i="7"/>
  <c r="T12" i="7"/>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I11" i="8"/>
  <c r="AI10" i="8"/>
  <c r="AI9" i="8"/>
  <c r="AI8" i="8"/>
  <c r="AI7" i="8"/>
  <c r="AI6" i="8"/>
  <c r="AI5" i="8"/>
  <c r="S5" i="8"/>
  <c r="T5" i="8" s="1"/>
  <c r="U5" i="8" s="1"/>
  <c r="V5" i="8" s="1"/>
  <c r="W5" i="8" s="1"/>
  <c r="X5" i="8" s="1"/>
  <c r="S6" i="8"/>
  <c r="T6" i="8"/>
  <c r="U6" i="8" s="1"/>
  <c r="V6" i="8" s="1"/>
  <c r="W6" i="8" s="1"/>
  <c r="X6" i="8" s="1"/>
  <c r="Y6" i="8" s="1"/>
  <c r="Z6" i="8" s="1"/>
  <c r="AA6" i="8" s="1"/>
  <c r="AB6" i="8" s="1"/>
  <c r="AC6" i="8" s="1"/>
  <c r="AD6" i="8" s="1"/>
  <c r="AE6" i="8" s="1"/>
  <c r="AF6" i="8" s="1"/>
  <c r="AG6" i="8" s="1"/>
  <c r="AH6" i="8" s="1"/>
  <c r="S7" i="8"/>
  <c r="T7" i="8" s="1"/>
  <c r="U7" i="8" s="1"/>
  <c r="V7" i="8" s="1"/>
  <c r="W7" i="8" s="1"/>
  <c r="X7" i="8" s="1"/>
  <c r="Y7" i="8" s="1"/>
  <c r="Z7" i="8" s="1"/>
  <c r="AA7" i="8" s="1"/>
  <c r="AB7" i="8" s="1"/>
  <c r="AC7" i="8" s="1"/>
  <c r="AD7" i="8" s="1"/>
  <c r="AE7" i="8" s="1"/>
  <c r="AF7" i="8" s="1"/>
  <c r="AG7" i="8" s="1"/>
  <c r="AH7" i="8" s="1"/>
  <c r="S8" i="8"/>
  <c r="T8" i="8" s="1"/>
  <c r="U8" i="8" s="1"/>
  <c r="V8" i="8" s="1"/>
  <c r="W8" i="8" s="1"/>
  <c r="X8" i="8" s="1"/>
  <c r="Y8" i="8" s="1"/>
  <c r="Z8" i="8" s="1"/>
  <c r="AA8" i="8" s="1"/>
  <c r="AB8" i="8" s="1"/>
  <c r="AC8" i="8" s="1"/>
  <c r="AD8" i="8" s="1"/>
  <c r="AE8" i="8" s="1"/>
  <c r="AF8" i="8" s="1"/>
  <c r="AG8" i="8" s="1"/>
  <c r="AH8" i="8" s="1"/>
  <c r="S9" i="8"/>
  <c r="T9" i="8"/>
  <c r="U9" i="8" s="1"/>
  <c r="V9" i="8" s="1"/>
  <c r="W9" i="8" s="1"/>
  <c r="X9" i="8" s="1"/>
  <c r="Y9" i="8" s="1"/>
  <c r="Z9" i="8" s="1"/>
  <c r="AA9" i="8" s="1"/>
  <c r="AB9" i="8" s="1"/>
  <c r="AC9" i="8" s="1"/>
  <c r="AD9" i="8" s="1"/>
  <c r="AE9" i="8" s="1"/>
  <c r="AF9" i="8" s="1"/>
  <c r="AG9" i="8" s="1"/>
  <c r="AH9" i="8" s="1"/>
  <c r="S10" i="8"/>
  <c r="T10" i="8" s="1"/>
  <c r="U10" i="8" s="1"/>
  <c r="V10" i="8" s="1"/>
  <c r="W10" i="8" s="1"/>
  <c r="X10" i="8" s="1"/>
  <c r="Y10" i="8" s="1"/>
  <c r="Z10" i="8" s="1"/>
  <c r="AA10" i="8" s="1"/>
  <c r="AB10" i="8" s="1"/>
  <c r="AC10" i="8" s="1"/>
  <c r="AD10" i="8" s="1"/>
  <c r="AE10" i="8" s="1"/>
  <c r="AF10" i="8" s="1"/>
  <c r="AG10" i="8" s="1"/>
  <c r="AH10" i="8" s="1"/>
  <c r="S11" i="8"/>
  <c r="T11" i="8" s="1"/>
  <c r="U11" i="8" s="1"/>
  <c r="V11" i="8" s="1"/>
  <c r="W11" i="8" s="1"/>
  <c r="X11" i="8" s="1"/>
  <c r="Y11" i="8" s="1"/>
  <c r="Z11" i="8" s="1"/>
  <c r="AA11" i="8" s="1"/>
  <c r="AB11" i="8" s="1"/>
  <c r="AC11" i="8" s="1"/>
  <c r="AD11" i="8" s="1"/>
  <c r="AE11" i="8" s="1"/>
  <c r="AF11" i="8" s="1"/>
  <c r="AG11" i="8" s="1"/>
  <c r="AH11" i="8" s="1"/>
  <c r="S12" i="8"/>
  <c r="T12" i="8"/>
  <c r="U12" i="8" s="1"/>
  <c r="V12" i="8" s="1"/>
  <c r="W12" i="8" s="1"/>
  <c r="X12" i="8" s="1"/>
  <c r="Y12" i="8" s="1"/>
  <c r="Z12" i="8" s="1"/>
  <c r="AA12" i="8" s="1"/>
  <c r="AB12" i="8" s="1"/>
  <c r="AC12" i="8" s="1"/>
  <c r="AD12" i="8" s="1"/>
  <c r="AE12" i="8" s="1"/>
  <c r="AF12" i="8" s="1"/>
  <c r="AG12" i="8" s="1"/>
  <c r="AH12" i="8" s="1"/>
  <c r="S13" i="8"/>
  <c r="T13" i="8" s="1"/>
  <c r="U13" i="8" s="1"/>
  <c r="V13" i="8" s="1"/>
  <c r="W13" i="8" s="1"/>
  <c r="X13" i="8" s="1"/>
  <c r="Y13" i="8" s="1"/>
  <c r="Z13" i="8" s="1"/>
  <c r="AA13" i="8" s="1"/>
  <c r="AB13" i="8" s="1"/>
  <c r="AC13" i="8" s="1"/>
  <c r="AD13" i="8" s="1"/>
  <c r="AE13" i="8" s="1"/>
  <c r="AF13" i="8" s="1"/>
  <c r="AG13" i="8" s="1"/>
  <c r="AH13" i="8" s="1"/>
  <c r="S14" i="8"/>
  <c r="T14" i="8"/>
  <c r="U14" i="8" s="1"/>
  <c r="V14" i="8" s="1"/>
  <c r="W14" i="8" s="1"/>
  <c r="X14" i="8" s="1"/>
  <c r="Y14" i="8" s="1"/>
  <c r="Z14" i="8" s="1"/>
  <c r="AA14" i="8" s="1"/>
  <c r="AB14" i="8" s="1"/>
  <c r="AC14" i="8" s="1"/>
  <c r="AD14" i="8" s="1"/>
  <c r="AE14" i="8" s="1"/>
  <c r="AF14" i="8" s="1"/>
  <c r="AG14" i="8" s="1"/>
  <c r="AH14" i="8" s="1"/>
  <c r="S15" i="8"/>
  <c r="T15" i="8" s="1"/>
  <c r="U15" i="8" s="1"/>
  <c r="V15" i="8" s="1"/>
  <c r="W15" i="8" s="1"/>
  <c r="X15" i="8" s="1"/>
  <c r="Y15" i="8" s="1"/>
  <c r="Z15" i="8" s="1"/>
  <c r="AA15" i="8" s="1"/>
  <c r="AB15" i="8" s="1"/>
  <c r="AC15" i="8" s="1"/>
  <c r="AD15" i="8" s="1"/>
  <c r="AE15" i="8" s="1"/>
  <c r="AF15" i="8" s="1"/>
  <c r="AG15" i="8" s="1"/>
  <c r="AH15" i="8" s="1"/>
  <c r="S16" i="8"/>
  <c r="T16" i="8" s="1"/>
  <c r="U16" i="8" s="1"/>
  <c r="V16" i="8" s="1"/>
  <c r="W16" i="8" s="1"/>
  <c r="X16" i="8" s="1"/>
  <c r="Y16" i="8" s="1"/>
  <c r="Z16" i="8" s="1"/>
  <c r="AA16" i="8" s="1"/>
  <c r="AB16" i="8" s="1"/>
  <c r="AC16" i="8" s="1"/>
  <c r="AD16" i="8" s="1"/>
  <c r="AE16" i="8" s="1"/>
  <c r="AF16" i="8" s="1"/>
  <c r="AG16" i="8" s="1"/>
  <c r="AH16" i="8" s="1"/>
  <c r="S17" i="8"/>
  <c r="T17" i="8"/>
  <c r="U17" i="8" s="1"/>
  <c r="V17" i="8" s="1"/>
  <c r="W17" i="8" s="1"/>
  <c r="S18" i="8"/>
  <c r="T18" i="8" s="1"/>
  <c r="U18" i="8" s="1"/>
  <c r="V18" i="8" s="1"/>
  <c r="W18" i="8" s="1"/>
  <c r="X18" i="8" s="1"/>
  <c r="Y18" i="8" s="1"/>
  <c r="Z18" i="8" s="1"/>
  <c r="AA18" i="8" s="1"/>
  <c r="AB18" i="8" s="1"/>
  <c r="AC18" i="8" s="1"/>
  <c r="AD18" i="8" s="1"/>
  <c r="AE18" i="8" s="1"/>
  <c r="AF18" i="8" s="1"/>
  <c r="AG18" i="8" s="1"/>
  <c r="AH18" i="8" s="1"/>
  <c r="S19" i="8"/>
  <c r="T19" i="8" s="1"/>
  <c r="U19" i="8" s="1"/>
  <c r="V19" i="8" s="1"/>
  <c r="W19" i="8" s="1"/>
  <c r="X19" i="8" s="1"/>
  <c r="Y19" i="8" s="1"/>
  <c r="Z19" i="8" s="1"/>
  <c r="AA19" i="8" s="1"/>
  <c r="AB19" i="8" s="1"/>
  <c r="AC19" i="8" s="1"/>
  <c r="AD19" i="8" s="1"/>
  <c r="AE19" i="8" s="1"/>
  <c r="AF19" i="8" s="1"/>
  <c r="AG19" i="8" s="1"/>
  <c r="AH19" i="8" s="1"/>
  <c r="S20" i="8"/>
  <c r="T20" i="8" s="1"/>
  <c r="U20" i="8"/>
  <c r="V20" i="8" s="1"/>
  <c r="W20" i="8" s="1"/>
  <c r="X20" i="8" s="1"/>
  <c r="Y20" i="8" s="1"/>
  <c r="Z20" i="8" s="1"/>
  <c r="AA20" i="8" s="1"/>
  <c r="AB20" i="8" s="1"/>
  <c r="AC20" i="8" s="1"/>
  <c r="AD20" i="8" s="1"/>
  <c r="AE20" i="8" s="1"/>
  <c r="AF20" i="8" s="1"/>
  <c r="AG20" i="8" s="1"/>
  <c r="AH20" i="8" s="1"/>
  <c r="S21" i="8"/>
  <c r="T21" i="8" s="1"/>
  <c r="U21" i="8"/>
  <c r="V21" i="8" s="1"/>
  <c r="W21" i="8" s="1"/>
  <c r="X21" i="8" s="1"/>
  <c r="Y21" i="8" s="1"/>
  <c r="Z21" i="8" s="1"/>
  <c r="AA21" i="8" s="1"/>
  <c r="AB21" i="8" s="1"/>
  <c r="AC21" i="8" s="1"/>
  <c r="AD21" i="8" s="1"/>
  <c r="AE21" i="8" s="1"/>
  <c r="AF21" i="8" s="1"/>
  <c r="AG21" i="8" s="1"/>
  <c r="AH21" i="8" s="1"/>
  <c r="S22" i="8"/>
  <c r="T22" i="8" s="1"/>
  <c r="U22" i="8" s="1"/>
  <c r="V22" i="8" s="1"/>
  <c r="W22" i="8" s="1"/>
  <c r="X22" i="8" s="1"/>
  <c r="Y22" i="8" s="1"/>
  <c r="Z22" i="8" s="1"/>
  <c r="AA22" i="8" s="1"/>
  <c r="AB22" i="8" s="1"/>
  <c r="AC22" i="8" s="1"/>
  <c r="AD22" i="8" s="1"/>
  <c r="AE22" i="8" s="1"/>
  <c r="AF22" i="8" s="1"/>
  <c r="AG22" i="8" s="1"/>
  <c r="AH22" i="8" s="1"/>
  <c r="S23" i="8"/>
  <c r="T23" i="8" s="1"/>
  <c r="U23" i="8" s="1"/>
  <c r="V23" i="8" s="1"/>
  <c r="W23" i="8" s="1"/>
  <c r="X23" i="8" s="1"/>
  <c r="Y23" i="8" s="1"/>
  <c r="Z23" i="8" s="1"/>
  <c r="AA23" i="8" s="1"/>
  <c r="AB23" i="8" s="1"/>
  <c r="AC23" i="8" s="1"/>
  <c r="AD23" i="8" s="1"/>
  <c r="AE23" i="8" s="1"/>
  <c r="AF23" i="8" s="1"/>
  <c r="AG23" i="8" s="1"/>
  <c r="AH23" i="8" s="1"/>
  <c r="S24" i="8"/>
  <c r="T24" i="8" s="1"/>
  <c r="U24" i="8"/>
  <c r="V24" i="8" s="1"/>
  <c r="W24" i="8" s="1"/>
  <c r="X24" i="8" s="1"/>
  <c r="Y24" i="8" s="1"/>
  <c r="Z24" i="8" s="1"/>
  <c r="AA24" i="8" s="1"/>
  <c r="AB24" i="8" s="1"/>
  <c r="AC24" i="8" s="1"/>
  <c r="AD24" i="8" s="1"/>
  <c r="AE24" i="8" s="1"/>
  <c r="AF24" i="8" s="1"/>
  <c r="AG24" i="8" s="1"/>
  <c r="AH24" i="8" s="1"/>
  <c r="S25" i="8"/>
  <c r="T25" i="8" s="1"/>
  <c r="U25" i="8"/>
  <c r="V25" i="8" s="1"/>
  <c r="W25" i="8" s="1"/>
  <c r="X25" i="8" s="1"/>
  <c r="Y25" i="8" s="1"/>
  <c r="Z25" i="8" s="1"/>
  <c r="AA25" i="8" s="1"/>
  <c r="AB25" i="8" s="1"/>
  <c r="AC25" i="8" s="1"/>
  <c r="AD25" i="8" s="1"/>
  <c r="AE25" i="8" s="1"/>
  <c r="AF25" i="8" s="1"/>
  <c r="AG25" i="8" s="1"/>
  <c r="AH25" i="8" s="1"/>
  <c r="S26" i="8"/>
  <c r="T26" i="8" s="1"/>
  <c r="U26" i="8" s="1"/>
  <c r="V26" i="8" s="1"/>
  <c r="W26" i="8" s="1"/>
  <c r="X26" i="8" s="1"/>
  <c r="Y26" i="8" s="1"/>
  <c r="Z26" i="8" s="1"/>
  <c r="AA26" i="8" s="1"/>
  <c r="AB26" i="8" s="1"/>
  <c r="AC26" i="8" s="1"/>
  <c r="AD26" i="8" s="1"/>
  <c r="AE26" i="8" s="1"/>
  <c r="AF26" i="8" s="1"/>
  <c r="AG26" i="8" s="1"/>
  <c r="AH26" i="8" s="1"/>
  <c r="S27" i="8"/>
  <c r="T27" i="8" s="1"/>
  <c r="U27" i="8" s="1"/>
  <c r="V27" i="8" s="1"/>
  <c r="W27" i="8" s="1"/>
  <c r="X27" i="8" s="1"/>
  <c r="Y27" i="8" s="1"/>
  <c r="Z27" i="8" s="1"/>
  <c r="AA27" i="8" s="1"/>
  <c r="AB27" i="8" s="1"/>
  <c r="AC27" i="8" s="1"/>
  <c r="AD27" i="8" s="1"/>
  <c r="AE27" i="8" s="1"/>
  <c r="AF27" i="8" s="1"/>
  <c r="AG27" i="8" s="1"/>
  <c r="AH27" i="8" s="1"/>
  <c r="S28" i="8"/>
  <c r="T28" i="8" s="1"/>
  <c r="U28" i="8"/>
  <c r="V28" i="8" s="1"/>
  <c r="W28" i="8" s="1"/>
  <c r="X28" i="8" s="1"/>
  <c r="Y28" i="8" s="1"/>
  <c r="Z28" i="8" s="1"/>
  <c r="AA28" i="8" s="1"/>
  <c r="AB28" i="8" s="1"/>
  <c r="AC28" i="8" s="1"/>
  <c r="AD28" i="8" s="1"/>
  <c r="AE28" i="8" s="1"/>
  <c r="AF28" i="8" s="1"/>
  <c r="AG28" i="8" s="1"/>
  <c r="AH28" i="8" s="1"/>
  <c r="S29" i="8"/>
  <c r="T29" i="8" s="1"/>
  <c r="U29" i="8"/>
  <c r="V29" i="8" s="1"/>
  <c r="W29" i="8" s="1"/>
  <c r="X29" i="8" s="1"/>
  <c r="Y29" i="8" s="1"/>
  <c r="Z29" i="8" s="1"/>
  <c r="AA29" i="8" s="1"/>
  <c r="AB29" i="8" s="1"/>
  <c r="AC29" i="8" s="1"/>
  <c r="AD29" i="8" s="1"/>
  <c r="AE29" i="8" s="1"/>
  <c r="AF29" i="8" s="1"/>
  <c r="AG29" i="8" s="1"/>
  <c r="AH29" i="8" s="1"/>
  <c r="S30" i="8"/>
  <c r="T30" i="8" s="1"/>
  <c r="U30" i="8" s="1"/>
  <c r="V30" i="8" s="1"/>
  <c r="W30" i="8" s="1"/>
  <c r="X30" i="8" s="1"/>
  <c r="Y30" i="8" s="1"/>
  <c r="Z30" i="8" s="1"/>
  <c r="AA30" i="8" s="1"/>
  <c r="AB30" i="8" s="1"/>
  <c r="AC30" i="8" s="1"/>
  <c r="AD30" i="8" s="1"/>
  <c r="AE30" i="8" s="1"/>
  <c r="AF30" i="8" s="1"/>
  <c r="AG30" i="8" s="1"/>
  <c r="AH30" i="8" s="1"/>
  <c r="S31" i="8"/>
  <c r="T31" i="8" s="1"/>
  <c r="U31" i="8" s="1"/>
  <c r="V31" i="8" s="1"/>
  <c r="W31" i="8" s="1"/>
  <c r="X31" i="8" s="1"/>
  <c r="Y31" i="8" s="1"/>
  <c r="Z31" i="8" s="1"/>
  <c r="AA31" i="8" s="1"/>
  <c r="AB31" i="8" s="1"/>
  <c r="AC31" i="8" s="1"/>
  <c r="AD31" i="8" s="1"/>
  <c r="AE31" i="8" s="1"/>
  <c r="AF31" i="8" s="1"/>
  <c r="AG31" i="8" s="1"/>
  <c r="AH31" i="8" s="1"/>
  <c r="S32" i="8"/>
  <c r="T32" i="8" s="1"/>
  <c r="U32" i="8"/>
  <c r="V32" i="8" s="1"/>
  <c r="W32" i="8" s="1"/>
  <c r="X32" i="8" s="1"/>
  <c r="Y32" i="8" s="1"/>
  <c r="Z32" i="8" s="1"/>
  <c r="AA32" i="8" s="1"/>
  <c r="AB32" i="8" s="1"/>
  <c r="AC32" i="8" s="1"/>
  <c r="AD32" i="8" s="1"/>
  <c r="AE32" i="8" s="1"/>
  <c r="AF32" i="8" s="1"/>
  <c r="AG32" i="8" s="1"/>
  <c r="AH32" i="8" s="1"/>
  <c r="S33" i="8"/>
  <c r="T33" i="8" s="1"/>
  <c r="U33" i="8"/>
  <c r="V33" i="8" s="1"/>
  <c r="W33" i="8" s="1"/>
  <c r="X33" i="8" s="1"/>
  <c r="Y33" i="8" s="1"/>
  <c r="Z33" i="8" s="1"/>
  <c r="AA33" i="8" s="1"/>
  <c r="AB33" i="8" s="1"/>
  <c r="AC33" i="8" s="1"/>
  <c r="AD33" i="8" s="1"/>
  <c r="AE33" i="8" s="1"/>
  <c r="AF33" i="8" s="1"/>
  <c r="AG33" i="8" s="1"/>
  <c r="AH33" i="8" s="1"/>
  <c r="S34" i="8"/>
  <c r="T34" i="8" s="1"/>
  <c r="U34" i="8" s="1"/>
  <c r="S35" i="8"/>
  <c r="T35" i="8" s="1"/>
  <c r="U35" i="8" s="1"/>
  <c r="V35" i="8" s="1"/>
  <c r="W35" i="8" s="1"/>
  <c r="X35" i="8" s="1"/>
  <c r="Y35" i="8" s="1"/>
  <c r="Z35" i="8" s="1"/>
  <c r="AA35" i="8" s="1"/>
  <c r="AB35" i="8" s="1"/>
  <c r="AC35" i="8" s="1"/>
  <c r="AD35" i="8" s="1"/>
  <c r="AE35" i="8" s="1"/>
  <c r="AF35" i="8" s="1"/>
  <c r="AG35" i="8" s="1"/>
  <c r="AH35" i="8" s="1"/>
  <c r="S36" i="8"/>
  <c r="T36" i="8" s="1"/>
  <c r="U36" i="8" s="1"/>
  <c r="V36" i="8" s="1"/>
  <c r="W36" i="8" s="1"/>
  <c r="X36" i="8" s="1"/>
  <c r="Y36" i="8" s="1"/>
  <c r="Z36" i="8" s="1"/>
  <c r="AA36" i="8" s="1"/>
  <c r="AB36" i="8" s="1"/>
  <c r="AC36" i="8" s="1"/>
  <c r="AD36" i="8" s="1"/>
  <c r="AE36" i="8" s="1"/>
  <c r="AF36" i="8" s="1"/>
  <c r="AG36" i="8" s="1"/>
  <c r="AH36" i="8" s="1"/>
  <c r="K20" i="7" l="1"/>
  <c r="U21" i="7"/>
  <c r="L20" i="7"/>
  <c r="D20" i="7"/>
  <c r="D24" i="7" s="1"/>
  <c r="AX21" i="7"/>
  <c r="AW21" i="7"/>
  <c r="I20" i="7"/>
  <c r="G12" i="7"/>
  <c r="G20" i="7"/>
  <c r="AY21" i="7"/>
  <c r="O12" i="7"/>
  <c r="O20" i="7"/>
  <c r="AT21" i="7"/>
  <c r="AB21" i="7"/>
  <c r="E20" i="7"/>
  <c r="S21" i="7"/>
  <c r="X21" i="7"/>
  <c r="T21" i="7"/>
  <c r="F20" i="7"/>
  <c r="M20" i="7"/>
  <c r="Z21" i="7"/>
  <c r="AA21" i="7"/>
  <c r="J20" i="7"/>
  <c r="AQ21" i="7"/>
  <c r="N20" i="7"/>
  <c r="H20" i="7"/>
  <c r="R21" i="7"/>
  <c r="BB60" i="7"/>
  <c r="AB60" i="7"/>
  <c r="AB63" i="7"/>
  <c r="BB63" i="7"/>
  <c r="CB63" i="7"/>
  <c r="CB67" i="7"/>
  <c r="BO63" i="7"/>
  <c r="BO67" i="7"/>
  <c r="O56" i="7"/>
  <c r="D31" i="7"/>
  <c r="I12" i="7"/>
  <c r="L12" i="7"/>
  <c r="D12" i="7"/>
  <c r="H12" i="7"/>
  <c r="S37" i="8"/>
  <c r="K12" i="7"/>
  <c r="F12" i="7"/>
  <c r="N12" i="7"/>
  <c r="J12" i="7"/>
  <c r="E12" i="7"/>
  <c r="M12" i="7"/>
  <c r="X17" i="8"/>
  <c r="Y17" i="8" s="1"/>
  <c r="Z17" i="8" s="1"/>
  <c r="AA17" i="8" s="1"/>
  <c r="AB17" i="8" s="1"/>
  <c r="AC17" i="8" s="1"/>
  <c r="AD17" i="8" s="1"/>
  <c r="AE17" i="8" s="1"/>
  <c r="AF17" i="8" s="1"/>
  <c r="AG17" i="8" s="1"/>
  <c r="AH17" i="8" s="1"/>
  <c r="W37" i="8"/>
  <c r="Y5" i="8"/>
  <c r="V34" i="8"/>
  <c r="W34" i="8" s="1"/>
  <c r="X34" i="8" s="1"/>
  <c r="Y34" i="8" s="1"/>
  <c r="Z34" i="8" s="1"/>
  <c r="AA34" i="8" s="1"/>
  <c r="AB34" i="8" s="1"/>
  <c r="AC34" i="8" s="1"/>
  <c r="AD34" i="8" s="1"/>
  <c r="AE34" i="8" s="1"/>
  <c r="AF34" i="8" s="1"/>
  <c r="AG34" i="8" s="1"/>
  <c r="AH34" i="8" s="1"/>
  <c r="U37" i="8"/>
  <c r="T37" i="8"/>
  <c r="BP624" i="6"/>
  <c r="BO624" i="6"/>
  <c r="BN624" i="6"/>
  <c r="BM624" i="6"/>
  <c r="BL624" i="6"/>
  <c r="BK624" i="6"/>
  <c r="BJ624" i="6"/>
  <c r="BI624" i="6"/>
  <c r="BH624" i="6"/>
  <c r="BG624" i="6"/>
  <c r="BF624" i="6"/>
  <c r="BE624" i="6"/>
  <c r="BP594" i="6"/>
  <c r="BO594" i="6"/>
  <c r="BN594" i="6"/>
  <c r="BM594" i="6"/>
  <c r="BL594" i="6"/>
  <c r="BK594" i="6"/>
  <c r="BJ594" i="6"/>
  <c r="BI594" i="6"/>
  <c r="BH594" i="6"/>
  <c r="BG594" i="6"/>
  <c r="BF594" i="6"/>
  <c r="BE594" i="6"/>
  <c r="BP567" i="6"/>
  <c r="BO567" i="6"/>
  <c r="BN567" i="6"/>
  <c r="BM567" i="6"/>
  <c r="BL567" i="6"/>
  <c r="BK567" i="6"/>
  <c r="BJ567" i="6"/>
  <c r="BI567" i="6"/>
  <c r="BH567" i="6"/>
  <c r="BG567" i="6"/>
  <c r="BF567" i="6"/>
  <c r="BE567" i="6"/>
  <c r="BP545" i="6"/>
  <c r="BO545" i="6"/>
  <c r="BN545" i="6"/>
  <c r="BM545" i="6"/>
  <c r="BL545" i="6"/>
  <c r="BK545" i="6"/>
  <c r="BJ545" i="6"/>
  <c r="BI545" i="6"/>
  <c r="BH545" i="6"/>
  <c r="BG545" i="6"/>
  <c r="BF545" i="6"/>
  <c r="BE545" i="6"/>
  <c r="BD596" i="6"/>
  <c r="BC596" i="6"/>
  <c r="BB596" i="6"/>
  <c r="BA596" i="6"/>
  <c r="AZ596" i="6"/>
  <c r="AY596" i="6"/>
  <c r="AX596" i="6"/>
  <c r="AW596" i="6"/>
  <c r="AV596" i="6"/>
  <c r="AU596" i="6"/>
  <c r="AT596" i="6"/>
  <c r="AS596" i="6"/>
  <c r="BD543" i="6"/>
  <c r="BC543" i="6"/>
  <c r="BB543" i="6"/>
  <c r="BA543" i="6"/>
  <c r="AZ543" i="6"/>
  <c r="AY543" i="6"/>
  <c r="AX543" i="6"/>
  <c r="AW543" i="6"/>
  <c r="AV543" i="6"/>
  <c r="AU543" i="6"/>
  <c r="AT543" i="6"/>
  <c r="AS543" i="6"/>
  <c r="BD529" i="6"/>
  <c r="BC529" i="6"/>
  <c r="BB529" i="6"/>
  <c r="BA529" i="6"/>
  <c r="AZ529" i="6"/>
  <c r="AY529" i="6"/>
  <c r="AX529" i="6"/>
  <c r="AW529" i="6"/>
  <c r="AV529" i="6"/>
  <c r="AU529" i="6"/>
  <c r="AT529" i="6"/>
  <c r="AS529" i="6"/>
  <c r="BD517" i="6"/>
  <c r="BC517" i="6"/>
  <c r="BB517" i="6"/>
  <c r="BA517" i="6"/>
  <c r="AZ517" i="6"/>
  <c r="AY517" i="6"/>
  <c r="AX517" i="6"/>
  <c r="AW517" i="6"/>
  <c r="AV517" i="6"/>
  <c r="AU517" i="6"/>
  <c r="AT517" i="6"/>
  <c r="AS517" i="6"/>
  <c r="BD513" i="6"/>
  <c r="BC513" i="6"/>
  <c r="BB513" i="6"/>
  <c r="BA513" i="6"/>
  <c r="AZ513" i="6"/>
  <c r="AY513" i="6"/>
  <c r="AX513" i="6"/>
  <c r="AW513" i="6"/>
  <c r="AV513" i="6"/>
  <c r="AU513" i="6"/>
  <c r="AT513" i="6"/>
  <c r="AS513" i="6"/>
  <c r="BD508" i="6"/>
  <c r="BC508" i="6"/>
  <c r="BB508" i="6"/>
  <c r="BA508" i="6"/>
  <c r="AZ508" i="6"/>
  <c r="AY508" i="6"/>
  <c r="AX508" i="6"/>
  <c r="AW508" i="6"/>
  <c r="AV508" i="6"/>
  <c r="AU508" i="6"/>
  <c r="AT508" i="6"/>
  <c r="AS508" i="6"/>
  <c r="BD505" i="6"/>
  <c r="BC505" i="6"/>
  <c r="BB505" i="6"/>
  <c r="BA505" i="6"/>
  <c r="AZ505" i="6"/>
  <c r="AY505" i="6"/>
  <c r="AX505" i="6"/>
  <c r="AW505" i="6"/>
  <c r="AV505" i="6"/>
  <c r="AU505" i="6"/>
  <c r="AT505" i="6"/>
  <c r="AS505" i="6"/>
  <c r="BD496" i="6"/>
  <c r="BC496" i="6"/>
  <c r="BB496" i="6"/>
  <c r="BA496" i="6"/>
  <c r="AZ496" i="6"/>
  <c r="AY496" i="6"/>
  <c r="AX496" i="6"/>
  <c r="AW496" i="6"/>
  <c r="AV496" i="6"/>
  <c r="AU496" i="6"/>
  <c r="AT496" i="6"/>
  <c r="AS496" i="6"/>
  <c r="BD495" i="6"/>
  <c r="BC495" i="6"/>
  <c r="BB495" i="6"/>
  <c r="BA495" i="6"/>
  <c r="AZ495" i="6"/>
  <c r="AY495" i="6"/>
  <c r="AX495" i="6"/>
  <c r="AW495" i="6"/>
  <c r="AV495" i="6"/>
  <c r="AU495" i="6"/>
  <c r="AT495" i="6"/>
  <c r="AS495" i="6"/>
  <c r="BD494" i="6"/>
  <c r="BC494" i="6"/>
  <c r="BB494" i="6"/>
  <c r="BA494" i="6"/>
  <c r="AZ494" i="6"/>
  <c r="AY494" i="6"/>
  <c r="AX494" i="6"/>
  <c r="AW494" i="6"/>
  <c r="AV494" i="6"/>
  <c r="AU494" i="6"/>
  <c r="AT494" i="6"/>
  <c r="AS494" i="6"/>
  <c r="BD491" i="6"/>
  <c r="BC491" i="6"/>
  <c r="BB491" i="6"/>
  <c r="BA491" i="6"/>
  <c r="AZ491" i="6"/>
  <c r="AY491" i="6"/>
  <c r="AX491" i="6"/>
  <c r="AW491" i="6"/>
  <c r="AV491" i="6"/>
  <c r="AU491" i="6"/>
  <c r="AT491" i="6"/>
  <c r="AS491" i="6"/>
  <c r="BD489" i="6"/>
  <c r="BC489" i="6"/>
  <c r="BB489" i="6"/>
  <c r="BA489" i="6"/>
  <c r="AZ489" i="6"/>
  <c r="AY489" i="6"/>
  <c r="AX489" i="6"/>
  <c r="AW489" i="6"/>
  <c r="AV489" i="6"/>
  <c r="AU489" i="6"/>
  <c r="AT489" i="6"/>
  <c r="AS489" i="6"/>
  <c r="BD485" i="6"/>
  <c r="BC485" i="6"/>
  <c r="BB485" i="6"/>
  <c r="BA485" i="6"/>
  <c r="AZ485" i="6"/>
  <c r="AY485" i="6"/>
  <c r="AX485" i="6"/>
  <c r="AW485" i="6"/>
  <c r="AV485" i="6"/>
  <c r="AU485" i="6"/>
  <c r="AT485" i="6"/>
  <c r="AS485" i="6"/>
  <c r="BD482" i="6"/>
  <c r="BC482" i="6"/>
  <c r="BB482" i="6"/>
  <c r="BA482" i="6"/>
  <c r="AZ482" i="6"/>
  <c r="AY482" i="6"/>
  <c r="AX482" i="6"/>
  <c r="AW482" i="6"/>
  <c r="AV482" i="6"/>
  <c r="AU482" i="6"/>
  <c r="AT482" i="6"/>
  <c r="AS482" i="6"/>
  <c r="BD481" i="6"/>
  <c r="BC481" i="6"/>
  <c r="BB481" i="6"/>
  <c r="BA481" i="6"/>
  <c r="AZ481" i="6"/>
  <c r="AY481" i="6"/>
  <c r="AX481" i="6"/>
  <c r="AW481" i="6"/>
  <c r="AV481" i="6"/>
  <c r="AU481" i="6"/>
  <c r="AT481" i="6"/>
  <c r="AS481" i="6"/>
  <c r="BD480" i="6"/>
  <c r="BC480" i="6"/>
  <c r="BB480" i="6"/>
  <c r="BA480" i="6"/>
  <c r="AZ480" i="6"/>
  <c r="AY480" i="6"/>
  <c r="AX480" i="6"/>
  <c r="AW480" i="6"/>
  <c r="AV480" i="6"/>
  <c r="AU480" i="6"/>
  <c r="AT480" i="6"/>
  <c r="AS480" i="6"/>
  <c r="BD479" i="6"/>
  <c r="BC479" i="6"/>
  <c r="BB479" i="6"/>
  <c r="BA479" i="6"/>
  <c r="AZ479" i="6"/>
  <c r="AY479" i="6"/>
  <c r="AX479" i="6"/>
  <c r="AW479" i="6"/>
  <c r="AV479" i="6"/>
  <c r="AU479" i="6"/>
  <c r="AT479" i="6"/>
  <c r="AS479" i="6"/>
  <c r="BD478" i="6"/>
  <c r="BC478" i="6"/>
  <c r="BB478" i="6"/>
  <c r="BA478" i="6"/>
  <c r="AZ478" i="6"/>
  <c r="AY478" i="6"/>
  <c r="AX478" i="6"/>
  <c r="AW478" i="6"/>
  <c r="AV478" i="6"/>
  <c r="AU478" i="6"/>
  <c r="AT478" i="6"/>
  <c r="AS478" i="6"/>
  <c r="BD476" i="6"/>
  <c r="BC476" i="6"/>
  <c r="BB476" i="6"/>
  <c r="BA476" i="6"/>
  <c r="AZ476" i="6"/>
  <c r="AY476" i="6"/>
  <c r="AX476" i="6"/>
  <c r="AW476" i="6"/>
  <c r="AV476" i="6"/>
  <c r="AU476" i="6"/>
  <c r="AT476" i="6"/>
  <c r="AS476" i="6"/>
  <c r="BD474" i="6"/>
  <c r="BC474" i="6"/>
  <c r="BB474" i="6"/>
  <c r="BA474" i="6"/>
  <c r="AZ474" i="6"/>
  <c r="AY474" i="6"/>
  <c r="AX474" i="6"/>
  <c r="AW474" i="6"/>
  <c r="AV474" i="6"/>
  <c r="AU474" i="6"/>
  <c r="AT474" i="6"/>
  <c r="AS474" i="6"/>
  <c r="BD464" i="6"/>
  <c r="BC464" i="6"/>
  <c r="BB464" i="6"/>
  <c r="BA464" i="6"/>
  <c r="AZ464" i="6"/>
  <c r="AY464" i="6"/>
  <c r="AX464" i="6"/>
  <c r="AW464" i="6"/>
  <c r="AV464" i="6"/>
  <c r="AU464" i="6"/>
  <c r="AT464" i="6"/>
  <c r="AS464" i="6"/>
  <c r="BD462" i="6"/>
  <c r="BC462" i="6"/>
  <c r="BB462" i="6"/>
  <c r="BA462" i="6"/>
  <c r="AZ462" i="6"/>
  <c r="AY462" i="6"/>
  <c r="AX462" i="6"/>
  <c r="AW462" i="6"/>
  <c r="AV462" i="6"/>
  <c r="AU462" i="6"/>
  <c r="AT462" i="6"/>
  <c r="AS462" i="6"/>
  <c r="BD459" i="6"/>
  <c r="BC459" i="6"/>
  <c r="BB459" i="6"/>
  <c r="BA459" i="6"/>
  <c r="AZ459" i="6"/>
  <c r="AY459" i="6"/>
  <c r="AX459" i="6"/>
  <c r="AW459" i="6"/>
  <c r="AV459" i="6"/>
  <c r="AU459" i="6"/>
  <c r="AT459" i="6"/>
  <c r="AS459" i="6"/>
  <c r="BD452" i="6"/>
  <c r="BC452" i="6"/>
  <c r="BB452" i="6"/>
  <c r="BA452" i="6"/>
  <c r="AZ452" i="6"/>
  <c r="AY452" i="6"/>
  <c r="AX452" i="6"/>
  <c r="AW452" i="6"/>
  <c r="AV452" i="6"/>
  <c r="AU452" i="6"/>
  <c r="AT452" i="6"/>
  <c r="AS452" i="6"/>
  <c r="BD449" i="6"/>
  <c r="BC449" i="6"/>
  <c r="BB449" i="6"/>
  <c r="BA449" i="6"/>
  <c r="AZ449" i="6"/>
  <c r="AY449" i="6"/>
  <c r="AX449" i="6"/>
  <c r="AW449" i="6"/>
  <c r="AV449" i="6"/>
  <c r="AU449" i="6"/>
  <c r="AT449" i="6"/>
  <c r="AS449" i="6"/>
  <c r="BD448" i="6"/>
  <c r="BC448" i="6"/>
  <c r="BB448" i="6"/>
  <c r="BA448" i="6"/>
  <c r="AZ448" i="6"/>
  <c r="AY448" i="6"/>
  <c r="AX448" i="6"/>
  <c r="AW448" i="6"/>
  <c r="AV448" i="6"/>
  <c r="AU448" i="6"/>
  <c r="AT448" i="6"/>
  <c r="AS448" i="6"/>
  <c r="BD440" i="6"/>
  <c r="BC440" i="6"/>
  <c r="BB440" i="6"/>
  <c r="BA440" i="6"/>
  <c r="AZ440" i="6"/>
  <c r="AY440" i="6"/>
  <c r="AX440" i="6"/>
  <c r="AW440" i="6"/>
  <c r="AV440" i="6"/>
  <c r="AU440" i="6"/>
  <c r="AT440" i="6"/>
  <c r="AS440" i="6"/>
  <c r="BD434" i="6"/>
  <c r="BC434" i="6"/>
  <c r="BB434" i="6"/>
  <c r="BA434" i="6"/>
  <c r="AZ434" i="6"/>
  <c r="AY434" i="6"/>
  <c r="AX434" i="6"/>
  <c r="AW434" i="6"/>
  <c r="AV434" i="6"/>
  <c r="AU434" i="6"/>
  <c r="AT434" i="6"/>
  <c r="AS434" i="6"/>
  <c r="BD425" i="6"/>
  <c r="BC425" i="6"/>
  <c r="BB425" i="6"/>
  <c r="BA425" i="6"/>
  <c r="AZ425" i="6"/>
  <c r="AY425" i="6"/>
  <c r="AX425" i="6"/>
  <c r="AW425" i="6"/>
  <c r="AV425" i="6"/>
  <c r="AU425" i="6"/>
  <c r="AT425" i="6"/>
  <c r="AS425" i="6"/>
  <c r="BD417" i="6"/>
  <c r="BC417" i="6"/>
  <c r="BB417" i="6"/>
  <c r="BA417" i="6"/>
  <c r="AZ417" i="6"/>
  <c r="AY417" i="6"/>
  <c r="AX417" i="6"/>
  <c r="AW417" i="6"/>
  <c r="AV417" i="6"/>
  <c r="AU417" i="6"/>
  <c r="AT417" i="6"/>
  <c r="AS417" i="6"/>
  <c r="BD397" i="6"/>
  <c r="BC397" i="6"/>
  <c r="BB397" i="6"/>
  <c r="BA397" i="6"/>
  <c r="AZ397" i="6"/>
  <c r="AY397" i="6"/>
  <c r="AX397" i="6"/>
  <c r="AW397" i="6"/>
  <c r="AV397" i="6"/>
  <c r="AU397" i="6"/>
  <c r="AT397" i="6"/>
  <c r="AS397" i="6"/>
  <c r="AR446" i="6"/>
  <c r="AQ446" i="6"/>
  <c r="AP446" i="6"/>
  <c r="AO446" i="6"/>
  <c r="AN446" i="6"/>
  <c r="AM446" i="6"/>
  <c r="AL446" i="6"/>
  <c r="AK446" i="6"/>
  <c r="AJ446" i="6"/>
  <c r="AI446" i="6"/>
  <c r="AH446" i="6"/>
  <c r="AG446" i="6"/>
  <c r="AR433" i="6"/>
  <c r="AQ433" i="6"/>
  <c r="AP433" i="6"/>
  <c r="AO433" i="6"/>
  <c r="AN433" i="6"/>
  <c r="AM433" i="6"/>
  <c r="AL433" i="6"/>
  <c r="AK433" i="6"/>
  <c r="AJ433" i="6"/>
  <c r="AI433" i="6"/>
  <c r="AH433" i="6"/>
  <c r="AG433" i="6"/>
  <c r="AR422" i="6"/>
  <c r="AQ422" i="6"/>
  <c r="AP422" i="6"/>
  <c r="AO422" i="6"/>
  <c r="AN422" i="6"/>
  <c r="AM422" i="6"/>
  <c r="AL422" i="6"/>
  <c r="AK422" i="6"/>
  <c r="AJ422" i="6"/>
  <c r="AI422" i="6"/>
  <c r="AH422" i="6"/>
  <c r="AG422" i="6"/>
  <c r="AR398" i="6"/>
  <c r="AQ398" i="6"/>
  <c r="AP398" i="6"/>
  <c r="AO398" i="6"/>
  <c r="AN398" i="6"/>
  <c r="AM398" i="6"/>
  <c r="AL398" i="6"/>
  <c r="AK398" i="6"/>
  <c r="AJ398" i="6"/>
  <c r="AI398" i="6"/>
  <c r="AH398" i="6"/>
  <c r="AG398" i="6"/>
  <c r="AR394" i="6"/>
  <c r="AQ394" i="6"/>
  <c r="AP394" i="6"/>
  <c r="AO394" i="6"/>
  <c r="AN394" i="6"/>
  <c r="AM394" i="6"/>
  <c r="AL394" i="6"/>
  <c r="AK394" i="6"/>
  <c r="AJ394" i="6"/>
  <c r="AI394" i="6"/>
  <c r="AH394" i="6"/>
  <c r="AG394" i="6"/>
  <c r="AR387" i="6"/>
  <c r="AQ387" i="6"/>
  <c r="AP387" i="6"/>
  <c r="AO387" i="6"/>
  <c r="AN387" i="6"/>
  <c r="AM387" i="6"/>
  <c r="AL387" i="6"/>
  <c r="AK387" i="6"/>
  <c r="AJ387" i="6"/>
  <c r="AI387" i="6"/>
  <c r="AH387" i="6"/>
  <c r="AG387" i="6"/>
  <c r="AR382" i="6"/>
  <c r="AQ382" i="6"/>
  <c r="AP382" i="6"/>
  <c r="AO382" i="6"/>
  <c r="AN382" i="6"/>
  <c r="AM382" i="6"/>
  <c r="AL382" i="6"/>
  <c r="AK382" i="6"/>
  <c r="AJ382" i="6"/>
  <c r="AI382" i="6"/>
  <c r="AH382" i="6"/>
  <c r="AG382" i="6"/>
  <c r="AR381" i="6"/>
  <c r="AQ381" i="6"/>
  <c r="AP381" i="6"/>
  <c r="AO381" i="6"/>
  <c r="AN381" i="6"/>
  <c r="AM381" i="6"/>
  <c r="AL381" i="6"/>
  <c r="AK381" i="6"/>
  <c r="AJ381" i="6"/>
  <c r="AI381" i="6"/>
  <c r="AH381" i="6"/>
  <c r="AG381" i="6"/>
  <c r="AR377" i="6"/>
  <c r="AQ377" i="6"/>
  <c r="AP377" i="6"/>
  <c r="AO377" i="6"/>
  <c r="AN377" i="6"/>
  <c r="AM377" i="6"/>
  <c r="AL377" i="6"/>
  <c r="AK377" i="6"/>
  <c r="AJ377" i="6"/>
  <c r="AI377" i="6"/>
  <c r="AH377" i="6"/>
  <c r="AG377" i="6"/>
  <c r="AR376" i="6"/>
  <c r="AQ376" i="6"/>
  <c r="AP376" i="6"/>
  <c r="AO376" i="6"/>
  <c r="AN376" i="6"/>
  <c r="AM376" i="6"/>
  <c r="AL376" i="6"/>
  <c r="AK376" i="6"/>
  <c r="AJ376" i="6"/>
  <c r="AI376" i="6"/>
  <c r="AH376" i="6"/>
  <c r="AG376" i="6"/>
  <c r="AR350" i="6"/>
  <c r="AQ350" i="6"/>
  <c r="AP350" i="6"/>
  <c r="AO350" i="6"/>
  <c r="AN350" i="6"/>
  <c r="AM350" i="6"/>
  <c r="AL350" i="6"/>
  <c r="AK350" i="6"/>
  <c r="AJ350" i="6"/>
  <c r="AI350" i="6"/>
  <c r="AH350" i="6"/>
  <c r="AG350" i="6"/>
  <c r="AR348" i="6"/>
  <c r="AQ348" i="6"/>
  <c r="AP348" i="6"/>
  <c r="AO348" i="6"/>
  <c r="AN348" i="6"/>
  <c r="AM348" i="6"/>
  <c r="AL348" i="6"/>
  <c r="AK348" i="6"/>
  <c r="AJ348" i="6"/>
  <c r="AI348" i="6"/>
  <c r="AH348" i="6"/>
  <c r="AG348" i="6"/>
  <c r="AR347" i="6"/>
  <c r="AQ347" i="6"/>
  <c r="AP347" i="6"/>
  <c r="AO347" i="6"/>
  <c r="AN347" i="6"/>
  <c r="AM347" i="6"/>
  <c r="AL347" i="6"/>
  <c r="AK347" i="6"/>
  <c r="AJ347" i="6"/>
  <c r="AI347" i="6"/>
  <c r="AH347" i="6"/>
  <c r="AG347" i="6"/>
  <c r="AR346" i="6"/>
  <c r="AQ346" i="6"/>
  <c r="AP346" i="6"/>
  <c r="AO346" i="6"/>
  <c r="AN346" i="6"/>
  <c r="AM346" i="6"/>
  <c r="AL346" i="6"/>
  <c r="AK346" i="6"/>
  <c r="AJ346" i="6"/>
  <c r="AI346" i="6"/>
  <c r="AH346" i="6"/>
  <c r="AG346" i="6"/>
  <c r="AR343" i="6"/>
  <c r="AQ343" i="6"/>
  <c r="AP343" i="6"/>
  <c r="AO343" i="6"/>
  <c r="AN343" i="6"/>
  <c r="AM343" i="6"/>
  <c r="AL343" i="6"/>
  <c r="AK343" i="6"/>
  <c r="AJ343" i="6"/>
  <c r="AI343" i="6"/>
  <c r="AH343" i="6"/>
  <c r="AG343" i="6"/>
  <c r="AR342" i="6"/>
  <c r="AQ342" i="6"/>
  <c r="AP342" i="6"/>
  <c r="AO342" i="6"/>
  <c r="AN342" i="6"/>
  <c r="AM342" i="6"/>
  <c r="AL342" i="6"/>
  <c r="AK342" i="6"/>
  <c r="AJ342" i="6"/>
  <c r="AI342" i="6"/>
  <c r="AH342" i="6"/>
  <c r="AG342" i="6"/>
  <c r="AR340" i="6"/>
  <c r="AQ340" i="6"/>
  <c r="AP340" i="6"/>
  <c r="AO340" i="6"/>
  <c r="AN340" i="6"/>
  <c r="AM340" i="6"/>
  <c r="AL340" i="6"/>
  <c r="AK340" i="6"/>
  <c r="AJ340" i="6"/>
  <c r="AI340" i="6"/>
  <c r="AH340" i="6"/>
  <c r="AG340" i="6"/>
  <c r="AR339" i="6"/>
  <c r="AQ339" i="6"/>
  <c r="AP339" i="6"/>
  <c r="AO339" i="6"/>
  <c r="AN339" i="6"/>
  <c r="AM339" i="6"/>
  <c r="AL339" i="6"/>
  <c r="AK339" i="6"/>
  <c r="AJ339" i="6"/>
  <c r="AI339" i="6"/>
  <c r="AH339" i="6"/>
  <c r="AG339" i="6"/>
  <c r="AR338" i="6"/>
  <c r="AQ338" i="6"/>
  <c r="AP338" i="6"/>
  <c r="AO338" i="6"/>
  <c r="AN338" i="6"/>
  <c r="AM338" i="6"/>
  <c r="AL338" i="6"/>
  <c r="AK338" i="6"/>
  <c r="AJ338" i="6"/>
  <c r="AI338" i="6"/>
  <c r="AH338" i="6"/>
  <c r="AG338" i="6"/>
  <c r="AR337" i="6"/>
  <c r="AQ337" i="6"/>
  <c r="AP337" i="6"/>
  <c r="AO337" i="6"/>
  <c r="AN337" i="6"/>
  <c r="AM337" i="6"/>
  <c r="AL337" i="6"/>
  <c r="AK337" i="6"/>
  <c r="AJ337" i="6"/>
  <c r="AI337" i="6"/>
  <c r="AH337" i="6"/>
  <c r="AG337" i="6"/>
  <c r="AR335" i="6"/>
  <c r="AQ335" i="6"/>
  <c r="AP335" i="6"/>
  <c r="AO335" i="6"/>
  <c r="AN335" i="6"/>
  <c r="AM335" i="6"/>
  <c r="AL335" i="6"/>
  <c r="AK335" i="6"/>
  <c r="AJ335" i="6"/>
  <c r="AI335" i="6"/>
  <c r="AH335" i="6"/>
  <c r="AG335" i="6"/>
  <c r="AR331" i="6"/>
  <c r="AQ331" i="6"/>
  <c r="AP331" i="6"/>
  <c r="AO331" i="6"/>
  <c r="AN331" i="6"/>
  <c r="AM331" i="6"/>
  <c r="AL331" i="6"/>
  <c r="AK331" i="6"/>
  <c r="AJ331" i="6"/>
  <c r="AI331" i="6"/>
  <c r="AH331" i="6"/>
  <c r="AG331" i="6"/>
  <c r="AR325" i="6"/>
  <c r="AQ325" i="6"/>
  <c r="AP325" i="6"/>
  <c r="AO325" i="6"/>
  <c r="AN325" i="6"/>
  <c r="AM325" i="6"/>
  <c r="AL325" i="6"/>
  <c r="AK325" i="6"/>
  <c r="AJ325" i="6"/>
  <c r="AI325" i="6"/>
  <c r="AH325" i="6"/>
  <c r="AG325" i="6"/>
  <c r="AR324" i="6"/>
  <c r="AQ324" i="6"/>
  <c r="AP324" i="6"/>
  <c r="AO324" i="6"/>
  <c r="AN324" i="6"/>
  <c r="AM324" i="6"/>
  <c r="AL324" i="6"/>
  <c r="AK324" i="6"/>
  <c r="AJ324" i="6"/>
  <c r="AI324" i="6"/>
  <c r="AH324" i="6"/>
  <c r="AG324" i="6"/>
  <c r="AR321" i="6"/>
  <c r="AQ321" i="6"/>
  <c r="AP321" i="6"/>
  <c r="AO321" i="6"/>
  <c r="AN321" i="6"/>
  <c r="AM321" i="6"/>
  <c r="AL321" i="6"/>
  <c r="AK321" i="6"/>
  <c r="AJ321" i="6"/>
  <c r="AI321" i="6"/>
  <c r="AH321" i="6"/>
  <c r="AG321" i="6"/>
  <c r="AR311" i="6"/>
  <c r="AQ311" i="6"/>
  <c r="AP311" i="6"/>
  <c r="AO311" i="6"/>
  <c r="AN311" i="6"/>
  <c r="AM311" i="6"/>
  <c r="AL311" i="6"/>
  <c r="AK311" i="6"/>
  <c r="AJ311" i="6"/>
  <c r="AI311" i="6"/>
  <c r="AH311" i="6"/>
  <c r="AG311" i="6"/>
  <c r="AR310" i="6"/>
  <c r="AQ310" i="6"/>
  <c r="AP310" i="6"/>
  <c r="AO310" i="6"/>
  <c r="AN310" i="6"/>
  <c r="AM310" i="6"/>
  <c r="AL310" i="6"/>
  <c r="AK310" i="6"/>
  <c r="AJ310" i="6"/>
  <c r="AI310" i="6"/>
  <c r="AH310" i="6"/>
  <c r="AG310" i="6"/>
  <c r="AR309" i="6"/>
  <c r="AQ309" i="6"/>
  <c r="AP309" i="6"/>
  <c r="AO309" i="6"/>
  <c r="AN309" i="6"/>
  <c r="AM309" i="6"/>
  <c r="AL309" i="6"/>
  <c r="AK309" i="6"/>
  <c r="AJ309" i="6"/>
  <c r="AI309" i="6"/>
  <c r="AH309" i="6"/>
  <c r="AG309" i="6"/>
  <c r="AR308" i="6"/>
  <c r="AQ308" i="6"/>
  <c r="AP308" i="6"/>
  <c r="AO308" i="6"/>
  <c r="AN308" i="6"/>
  <c r="AM308" i="6"/>
  <c r="AL308" i="6"/>
  <c r="AK308" i="6"/>
  <c r="AJ308" i="6"/>
  <c r="AI308" i="6"/>
  <c r="AH308" i="6"/>
  <c r="AG308" i="6"/>
  <c r="AR307" i="6"/>
  <c r="AQ307" i="6"/>
  <c r="AP307" i="6"/>
  <c r="AO307" i="6"/>
  <c r="AN307" i="6"/>
  <c r="AM307" i="6"/>
  <c r="AL307" i="6"/>
  <c r="AK307" i="6"/>
  <c r="AJ307" i="6"/>
  <c r="AI307" i="6"/>
  <c r="AH307" i="6"/>
  <c r="AG307" i="6"/>
  <c r="AR306" i="6"/>
  <c r="AQ306" i="6"/>
  <c r="AP306" i="6"/>
  <c r="AO306" i="6"/>
  <c r="AN306" i="6"/>
  <c r="AM306" i="6"/>
  <c r="AL306" i="6"/>
  <c r="AK306" i="6"/>
  <c r="AJ306" i="6"/>
  <c r="AI306" i="6"/>
  <c r="AH306" i="6"/>
  <c r="AG306" i="6"/>
  <c r="AR302" i="6"/>
  <c r="AQ302" i="6"/>
  <c r="AP302" i="6"/>
  <c r="AO302" i="6"/>
  <c r="AN302" i="6"/>
  <c r="AM302" i="6"/>
  <c r="AL302" i="6"/>
  <c r="AK302" i="6"/>
  <c r="AJ302" i="6"/>
  <c r="AI302" i="6"/>
  <c r="AH302" i="6"/>
  <c r="AG302" i="6"/>
  <c r="AR297" i="6"/>
  <c r="AQ297" i="6"/>
  <c r="AP297" i="6"/>
  <c r="AO297" i="6"/>
  <c r="AN297" i="6"/>
  <c r="AM297" i="6"/>
  <c r="AL297" i="6"/>
  <c r="AK297" i="6"/>
  <c r="AJ297" i="6"/>
  <c r="AI297" i="6"/>
  <c r="AH297" i="6"/>
  <c r="AG297" i="6"/>
  <c r="AF329" i="6"/>
  <c r="AE329" i="6"/>
  <c r="AD329" i="6"/>
  <c r="AC329" i="6"/>
  <c r="AB329" i="6"/>
  <c r="AA329" i="6"/>
  <c r="Z329" i="6"/>
  <c r="Y329" i="6"/>
  <c r="X329" i="6"/>
  <c r="W329" i="6"/>
  <c r="V329" i="6"/>
  <c r="U329" i="6"/>
  <c r="AF322" i="6"/>
  <c r="AE322" i="6"/>
  <c r="AD322" i="6"/>
  <c r="AC322" i="6"/>
  <c r="AB322" i="6"/>
  <c r="AA322" i="6"/>
  <c r="Z322" i="6"/>
  <c r="Y322" i="6"/>
  <c r="X322" i="6"/>
  <c r="W322" i="6"/>
  <c r="V322" i="6"/>
  <c r="U322" i="6"/>
  <c r="AF318" i="6"/>
  <c r="AE318" i="6"/>
  <c r="AD318" i="6"/>
  <c r="AC318" i="6"/>
  <c r="AB318" i="6"/>
  <c r="AA318" i="6"/>
  <c r="Z318" i="6"/>
  <c r="Y318" i="6"/>
  <c r="X318" i="6"/>
  <c r="W318" i="6"/>
  <c r="V318" i="6"/>
  <c r="U318" i="6"/>
  <c r="AF316" i="6"/>
  <c r="AE316" i="6"/>
  <c r="AD316" i="6"/>
  <c r="AC316" i="6"/>
  <c r="AB316" i="6"/>
  <c r="AA316" i="6"/>
  <c r="Z316" i="6"/>
  <c r="Y316" i="6"/>
  <c r="X316" i="6"/>
  <c r="W316" i="6"/>
  <c r="V316" i="6"/>
  <c r="U316" i="6"/>
  <c r="AF315" i="6"/>
  <c r="AE315" i="6"/>
  <c r="AD315" i="6"/>
  <c r="AC315" i="6"/>
  <c r="AB315" i="6"/>
  <c r="AA315" i="6"/>
  <c r="Z315" i="6"/>
  <c r="Y315" i="6"/>
  <c r="X315" i="6"/>
  <c r="W315" i="6"/>
  <c r="V315" i="6"/>
  <c r="U315" i="6"/>
  <c r="AF291" i="6"/>
  <c r="AE291" i="6"/>
  <c r="AD291" i="6"/>
  <c r="AC291" i="6"/>
  <c r="AB291" i="6"/>
  <c r="AA291" i="6"/>
  <c r="Z291" i="6"/>
  <c r="Y291" i="6"/>
  <c r="X291" i="6"/>
  <c r="W291" i="6"/>
  <c r="V291" i="6"/>
  <c r="U291" i="6"/>
  <c r="AF290" i="6"/>
  <c r="AE290" i="6"/>
  <c r="AD290" i="6"/>
  <c r="AC290" i="6"/>
  <c r="AB290" i="6"/>
  <c r="AA290" i="6"/>
  <c r="Z290" i="6"/>
  <c r="Y290" i="6"/>
  <c r="X290" i="6"/>
  <c r="W290" i="6"/>
  <c r="V290" i="6"/>
  <c r="U290" i="6"/>
  <c r="AF288" i="6"/>
  <c r="AE288" i="6"/>
  <c r="AD288" i="6"/>
  <c r="AC288" i="6"/>
  <c r="AB288" i="6"/>
  <c r="AA288" i="6"/>
  <c r="Z288" i="6"/>
  <c r="Y288" i="6"/>
  <c r="X288" i="6"/>
  <c r="W288" i="6"/>
  <c r="V288" i="6"/>
  <c r="U288" i="6"/>
  <c r="AF270" i="6"/>
  <c r="AE270" i="6"/>
  <c r="AD270" i="6"/>
  <c r="AC270" i="6"/>
  <c r="AB270" i="6"/>
  <c r="AA270" i="6"/>
  <c r="Z270" i="6"/>
  <c r="Y270" i="6"/>
  <c r="X270" i="6"/>
  <c r="W270" i="6"/>
  <c r="V270" i="6"/>
  <c r="U270" i="6"/>
  <c r="AF251" i="6"/>
  <c r="AE251" i="6"/>
  <c r="AD251" i="6"/>
  <c r="AC251" i="6"/>
  <c r="AB251" i="6"/>
  <c r="AA251" i="6"/>
  <c r="Z251" i="6"/>
  <c r="Y251" i="6"/>
  <c r="X251" i="6"/>
  <c r="W251" i="6"/>
  <c r="V251" i="6"/>
  <c r="U251" i="6"/>
  <c r="AF241" i="6"/>
  <c r="AE241" i="6"/>
  <c r="AD241" i="6"/>
  <c r="AC241" i="6"/>
  <c r="AB241" i="6"/>
  <c r="AA241" i="6"/>
  <c r="Z241" i="6"/>
  <c r="Y241" i="6"/>
  <c r="X241" i="6"/>
  <c r="W241" i="6"/>
  <c r="V241" i="6"/>
  <c r="U241" i="6"/>
  <c r="AF239" i="6"/>
  <c r="AE239" i="6"/>
  <c r="AD239" i="6"/>
  <c r="AC239" i="6"/>
  <c r="AB239" i="6"/>
  <c r="AA239" i="6"/>
  <c r="Z239" i="6"/>
  <c r="Y239" i="6"/>
  <c r="X239" i="6"/>
  <c r="W239" i="6"/>
  <c r="V239" i="6"/>
  <c r="U239" i="6"/>
  <c r="AF227" i="6"/>
  <c r="AE227" i="6"/>
  <c r="AD227" i="6"/>
  <c r="AC227" i="6"/>
  <c r="AB227" i="6"/>
  <c r="AA227" i="6"/>
  <c r="Z227" i="6"/>
  <c r="Y227" i="6"/>
  <c r="X227" i="6"/>
  <c r="W227" i="6"/>
  <c r="V227" i="6"/>
  <c r="U227" i="6"/>
  <c r="AF226" i="6"/>
  <c r="AE226" i="6"/>
  <c r="AD226" i="6"/>
  <c r="AC226" i="6"/>
  <c r="AB226" i="6"/>
  <c r="AA226" i="6"/>
  <c r="Z226" i="6"/>
  <c r="Y226" i="6"/>
  <c r="X226" i="6"/>
  <c r="W226" i="6"/>
  <c r="V226" i="6"/>
  <c r="U226" i="6"/>
  <c r="AF199" i="6"/>
  <c r="AE199" i="6"/>
  <c r="AD199" i="6"/>
  <c r="AC199" i="6"/>
  <c r="AB199" i="6"/>
  <c r="AA199" i="6"/>
  <c r="Z199" i="6"/>
  <c r="Y199" i="6"/>
  <c r="X199" i="6"/>
  <c r="W199" i="6"/>
  <c r="V199" i="6"/>
  <c r="U199" i="6"/>
  <c r="AG199" i="6"/>
  <c r="AH199" i="6"/>
  <c r="AI199" i="6"/>
  <c r="AJ199" i="6"/>
  <c r="AK199" i="6"/>
  <c r="AL199" i="6"/>
  <c r="AM199" i="6"/>
  <c r="AN199" i="6"/>
  <c r="AO199" i="6"/>
  <c r="AP199" i="6"/>
  <c r="AQ199" i="6"/>
  <c r="T221" i="6"/>
  <c r="S221" i="6"/>
  <c r="R221" i="6"/>
  <c r="Q221" i="6"/>
  <c r="P221" i="6"/>
  <c r="O221" i="6"/>
  <c r="N221" i="6"/>
  <c r="M221" i="6"/>
  <c r="L221" i="6"/>
  <c r="K221" i="6"/>
  <c r="J221" i="6"/>
  <c r="I221" i="6"/>
  <c r="T182" i="6"/>
  <c r="S182" i="6"/>
  <c r="R182" i="6"/>
  <c r="Q182" i="6"/>
  <c r="P182" i="6"/>
  <c r="O182" i="6"/>
  <c r="N182" i="6"/>
  <c r="M182" i="6"/>
  <c r="L182" i="6"/>
  <c r="K182" i="6"/>
  <c r="J182" i="6"/>
  <c r="I182" i="6"/>
  <c r="T179" i="6"/>
  <c r="S179" i="6"/>
  <c r="R179" i="6"/>
  <c r="Q179" i="6"/>
  <c r="P179" i="6"/>
  <c r="O179" i="6"/>
  <c r="N179" i="6"/>
  <c r="M179" i="6"/>
  <c r="L179" i="6"/>
  <c r="K179" i="6"/>
  <c r="J179" i="6"/>
  <c r="I179" i="6"/>
  <c r="T176" i="6"/>
  <c r="S176" i="6"/>
  <c r="R176" i="6"/>
  <c r="Q176" i="6"/>
  <c r="P176" i="6"/>
  <c r="O176" i="6"/>
  <c r="N176" i="6"/>
  <c r="M176" i="6"/>
  <c r="L176" i="6"/>
  <c r="K176" i="6"/>
  <c r="J176" i="6"/>
  <c r="I176" i="6"/>
  <c r="T175" i="6"/>
  <c r="S175" i="6"/>
  <c r="R175" i="6"/>
  <c r="Q175" i="6"/>
  <c r="P175" i="6"/>
  <c r="O175" i="6"/>
  <c r="N175" i="6"/>
  <c r="M175" i="6"/>
  <c r="L175" i="6"/>
  <c r="K175" i="6"/>
  <c r="J175" i="6"/>
  <c r="I175" i="6"/>
  <c r="T174" i="6"/>
  <c r="S174" i="6"/>
  <c r="R174" i="6"/>
  <c r="Q174" i="6"/>
  <c r="P174" i="6"/>
  <c r="O174" i="6"/>
  <c r="N174" i="6"/>
  <c r="M174" i="6"/>
  <c r="L174" i="6"/>
  <c r="K174" i="6"/>
  <c r="J174" i="6"/>
  <c r="I174" i="6"/>
  <c r="T170" i="6"/>
  <c r="S170" i="6"/>
  <c r="R170" i="6"/>
  <c r="Q170" i="6"/>
  <c r="P170" i="6"/>
  <c r="O170" i="6"/>
  <c r="N170" i="6"/>
  <c r="M170" i="6"/>
  <c r="L170" i="6"/>
  <c r="K170" i="6"/>
  <c r="J170" i="6"/>
  <c r="I170" i="6"/>
  <c r="T165" i="6"/>
  <c r="S165" i="6"/>
  <c r="R165" i="6"/>
  <c r="Q165" i="6"/>
  <c r="P165" i="6"/>
  <c r="O165" i="6"/>
  <c r="N165" i="6"/>
  <c r="M165" i="6"/>
  <c r="L165" i="6"/>
  <c r="K165" i="6"/>
  <c r="J165" i="6"/>
  <c r="I165" i="6"/>
  <c r="T151" i="6"/>
  <c r="S151" i="6"/>
  <c r="R151" i="6"/>
  <c r="Q151" i="6"/>
  <c r="P151" i="6"/>
  <c r="O151" i="6"/>
  <c r="N151" i="6"/>
  <c r="M151" i="6"/>
  <c r="L151" i="6"/>
  <c r="K151" i="6"/>
  <c r="J151" i="6"/>
  <c r="I151" i="6"/>
  <c r="T148" i="6"/>
  <c r="S148" i="6"/>
  <c r="R148" i="6"/>
  <c r="Q148" i="6"/>
  <c r="P148" i="6"/>
  <c r="O148" i="6"/>
  <c r="N148" i="6"/>
  <c r="M148" i="6"/>
  <c r="L148" i="6"/>
  <c r="K148" i="6"/>
  <c r="J148" i="6"/>
  <c r="I148" i="6"/>
  <c r="T135" i="6"/>
  <c r="S135" i="6"/>
  <c r="R135" i="6"/>
  <c r="Q135" i="6"/>
  <c r="P135" i="6"/>
  <c r="O135" i="6"/>
  <c r="N135" i="6"/>
  <c r="M135" i="6"/>
  <c r="L135" i="6"/>
  <c r="K135" i="6"/>
  <c r="J135" i="6"/>
  <c r="I135" i="6"/>
  <c r="T134" i="6"/>
  <c r="S134" i="6"/>
  <c r="R134" i="6"/>
  <c r="Q134" i="6"/>
  <c r="P134" i="6"/>
  <c r="O134" i="6"/>
  <c r="N134" i="6"/>
  <c r="M134" i="6"/>
  <c r="L134" i="6"/>
  <c r="K134" i="6"/>
  <c r="J134" i="6"/>
  <c r="I134" i="6"/>
  <c r="T130" i="6"/>
  <c r="S130" i="6"/>
  <c r="R130" i="6"/>
  <c r="Q130" i="6"/>
  <c r="P130" i="6"/>
  <c r="O130" i="6"/>
  <c r="N130" i="6"/>
  <c r="M130" i="6"/>
  <c r="L130" i="6"/>
  <c r="K130" i="6"/>
  <c r="J130" i="6"/>
  <c r="I130" i="6"/>
  <c r="T124" i="6"/>
  <c r="S124" i="6"/>
  <c r="R124" i="6"/>
  <c r="Q124" i="6"/>
  <c r="P124" i="6"/>
  <c r="O124" i="6"/>
  <c r="N124" i="6"/>
  <c r="M124" i="6"/>
  <c r="L124" i="6"/>
  <c r="K124" i="6"/>
  <c r="J124" i="6"/>
  <c r="I124" i="6"/>
  <c r="T121" i="6"/>
  <c r="S121" i="6"/>
  <c r="R121" i="6"/>
  <c r="Q121" i="6"/>
  <c r="P121" i="6"/>
  <c r="O121" i="6"/>
  <c r="N121" i="6"/>
  <c r="M121" i="6"/>
  <c r="L121" i="6"/>
  <c r="K121" i="6"/>
  <c r="J121" i="6"/>
  <c r="I121" i="6"/>
  <c r="T100" i="6"/>
  <c r="S100" i="6"/>
  <c r="R100" i="6"/>
  <c r="Q100" i="6"/>
  <c r="P100" i="6"/>
  <c r="O100" i="6"/>
  <c r="N100" i="6"/>
  <c r="M100" i="6"/>
  <c r="L100" i="6"/>
  <c r="K100" i="6"/>
  <c r="J100" i="6"/>
  <c r="I100" i="6"/>
  <c r="T97" i="6"/>
  <c r="S97" i="6"/>
  <c r="R97" i="6"/>
  <c r="Q97" i="6"/>
  <c r="P97" i="6"/>
  <c r="O97" i="6"/>
  <c r="N97" i="6"/>
  <c r="M97" i="6"/>
  <c r="L97" i="6"/>
  <c r="K97" i="6"/>
  <c r="J97" i="6"/>
  <c r="I97" i="6"/>
  <c r="T87" i="6"/>
  <c r="S87" i="6"/>
  <c r="R87" i="6"/>
  <c r="Q87" i="6"/>
  <c r="P87" i="6"/>
  <c r="O87" i="6"/>
  <c r="N87" i="6"/>
  <c r="M87" i="6"/>
  <c r="L87" i="6"/>
  <c r="K87" i="6"/>
  <c r="J87" i="6"/>
  <c r="I87" i="6"/>
  <c r="T82" i="6"/>
  <c r="S82" i="6"/>
  <c r="R82" i="6"/>
  <c r="Q82" i="6"/>
  <c r="P82" i="6"/>
  <c r="O82" i="6"/>
  <c r="N82" i="6"/>
  <c r="M82" i="6"/>
  <c r="L82" i="6"/>
  <c r="K82" i="6"/>
  <c r="J82" i="6"/>
  <c r="I82" i="6"/>
  <c r="T75" i="6"/>
  <c r="S75" i="6"/>
  <c r="R75" i="6"/>
  <c r="Q75" i="6"/>
  <c r="P75" i="6"/>
  <c r="O75" i="6"/>
  <c r="N75" i="6"/>
  <c r="M75" i="6"/>
  <c r="L75" i="6"/>
  <c r="K75" i="6"/>
  <c r="J75" i="6"/>
  <c r="I75" i="6"/>
  <c r="T72" i="6"/>
  <c r="S72" i="6"/>
  <c r="R72" i="6"/>
  <c r="Q72" i="6"/>
  <c r="P72" i="6"/>
  <c r="O72" i="6"/>
  <c r="N72" i="6"/>
  <c r="M72" i="6"/>
  <c r="L72" i="6"/>
  <c r="K72" i="6"/>
  <c r="J72" i="6"/>
  <c r="I72" i="6"/>
  <c r="T71" i="6"/>
  <c r="S71" i="6"/>
  <c r="R71" i="6"/>
  <c r="Q71" i="6"/>
  <c r="P71" i="6"/>
  <c r="O71" i="6"/>
  <c r="N71" i="6"/>
  <c r="M71" i="6"/>
  <c r="L71" i="6"/>
  <c r="K71" i="6"/>
  <c r="J71" i="6"/>
  <c r="I71" i="6"/>
  <c r="T70" i="6"/>
  <c r="S70" i="6"/>
  <c r="R70" i="6"/>
  <c r="Q70" i="6"/>
  <c r="P70" i="6"/>
  <c r="O70" i="6"/>
  <c r="N70" i="6"/>
  <c r="M70" i="6"/>
  <c r="L70" i="6"/>
  <c r="K70" i="6"/>
  <c r="J70" i="6"/>
  <c r="I70" i="6"/>
  <c r="T69" i="6"/>
  <c r="S69" i="6"/>
  <c r="R69" i="6"/>
  <c r="Q69" i="6"/>
  <c r="P69" i="6"/>
  <c r="O69" i="6"/>
  <c r="N69" i="6"/>
  <c r="M69" i="6"/>
  <c r="L69" i="6"/>
  <c r="K69" i="6"/>
  <c r="J69" i="6"/>
  <c r="I69" i="6"/>
  <c r="T67" i="6"/>
  <c r="S67" i="6"/>
  <c r="R67" i="6"/>
  <c r="Q67" i="6"/>
  <c r="P67" i="6"/>
  <c r="O67" i="6"/>
  <c r="N67" i="6"/>
  <c r="M67" i="6"/>
  <c r="L67" i="6"/>
  <c r="K67" i="6"/>
  <c r="J67" i="6"/>
  <c r="I67" i="6"/>
  <c r="T66" i="6"/>
  <c r="S66" i="6"/>
  <c r="R66" i="6"/>
  <c r="Q66" i="6"/>
  <c r="P66" i="6"/>
  <c r="O66" i="6"/>
  <c r="N66" i="6"/>
  <c r="M66" i="6"/>
  <c r="L66" i="6"/>
  <c r="K66" i="6"/>
  <c r="J66" i="6"/>
  <c r="I66" i="6"/>
  <c r="T65" i="6"/>
  <c r="S65" i="6"/>
  <c r="R65" i="6"/>
  <c r="Q65" i="6"/>
  <c r="P65" i="6"/>
  <c r="O65" i="6"/>
  <c r="N65" i="6"/>
  <c r="M65" i="6"/>
  <c r="L65" i="6"/>
  <c r="K65" i="6"/>
  <c r="J65" i="6"/>
  <c r="I65" i="6"/>
  <c r="T64" i="6"/>
  <c r="S64" i="6"/>
  <c r="R64" i="6"/>
  <c r="Q64" i="6"/>
  <c r="P64" i="6"/>
  <c r="O64" i="6"/>
  <c r="N64" i="6"/>
  <c r="M64" i="6"/>
  <c r="L64" i="6"/>
  <c r="K64" i="6"/>
  <c r="J64" i="6"/>
  <c r="I64" i="6"/>
  <c r="T63" i="6"/>
  <c r="S63" i="6"/>
  <c r="R63" i="6"/>
  <c r="Q63" i="6"/>
  <c r="P63" i="6"/>
  <c r="O63" i="6"/>
  <c r="N63" i="6"/>
  <c r="M63" i="6"/>
  <c r="L63" i="6"/>
  <c r="K63" i="6"/>
  <c r="J63" i="6"/>
  <c r="I63" i="6"/>
  <c r="T61" i="6"/>
  <c r="S61" i="6"/>
  <c r="R61" i="6"/>
  <c r="Q61" i="6"/>
  <c r="P61" i="6"/>
  <c r="O61" i="6"/>
  <c r="N61" i="6"/>
  <c r="M61" i="6"/>
  <c r="L61" i="6"/>
  <c r="K61" i="6"/>
  <c r="J61" i="6"/>
  <c r="I61" i="6"/>
  <c r="T60" i="6"/>
  <c r="S60" i="6"/>
  <c r="R60" i="6"/>
  <c r="Q60" i="6"/>
  <c r="P60" i="6"/>
  <c r="O60" i="6"/>
  <c r="N60" i="6"/>
  <c r="M60" i="6"/>
  <c r="L60" i="6"/>
  <c r="K60" i="6"/>
  <c r="J60" i="6"/>
  <c r="I60" i="6"/>
  <c r="T5" i="6"/>
  <c r="S5" i="6"/>
  <c r="R5" i="6"/>
  <c r="Q5" i="6"/>
  <c r="P5" i="6"/>
  <c r="O5" i="6"/>
  <c r="N5" i="6"/>
  <c r="M5" i="6"/>
  <c r="L5" i="6"/>
  <c r="K5" i="6"/>
  <c r="J5" i="6"/>
  <c r="I5" i="6"/>
  <c r="BB67" i="7" l="1"/>
  <c r="N21" i="7"/>
  <c r="I21" i="7"/>
  <c r="F21" i="7"/>
  <c r="O21" i="7"/>
  <c r="K21" i="7"/>
  <c r="G21" i="7"/>
  <c r="M21" i="7"/>
  <c r="H21" i="7"/>
  <c r="E21" i="7"/>
  <c r="D21" i="7"/>
  <c r="J21" i="7"/>
  <c r="L21" i="7"/>
  <c r="AB67" i="7"/>
  <c r="O63" i="7"/>
  <c r="O60" i="7"/>
  <c r="E24" i="7"/>
  <c r="E31" i="7" s="1"/>
  <c r="V37" i="8"/>
  <c r="X37" i="8"/>
  <c r="Z5" i="8"/>
  <c r="Y37" i="8"/>
  <c r="CD7" i="7"/>
  <c r="AG290" i="6"/>
  <c r="AF189" i="6"/>
  <c r="AE189" i="6"/>
  <c r="AD189" i="6"/>
  <c r="AC189" i="6"/>
  <c r="AB189" i="6"/>
  <c r="AA189" i="6"/>
  <c r="Z189" i="6"/>
  <c r="Y189" i="6"/>
  <c r="X189" i="6"/>
  <c r="W189" i="6"/>
  <c r="V189" i="6"/>
  <c r="CB624" i="6"/>
  <c r="CA624" i="6"/>
  <c r="BZ624" i="6"/>
  <c r="BY624" i="6"/>
  <c r="BX624" i="6"/>
  <c r="BW624" i="6"/>
  <c r="BV624" i="6"/>
  <c r="BU624" i="6"/>
  <c r="BT624" i="6"/>
  <c r="BS624" i="6"/>
  <c r="BR624" i="6"/>
  <c r="BQ624" i="6"/>
  <c r="E609" i="6"/>
  <c r="CB596" i="6"/>
  <c r="CA596" i="6"/>
  <c r="BZ596" i="6"/>
  <c r="BY596" i="6"/>
  <c r="BX596" i="6"/>
  <c r="BW596" i="6"/>
  <c r="BV596" i="6"/>
  <c r="BU596" i="6"/>
  <c r="BT596" i="6"/>
  <c r="BS596" i="6"/>
  <c r="BR596" i="6"/>
  <c r="BQ596" i="6"/>
  <c r="BP596" i="6"/>
  <c r="BO596" i="6"/>
  <c r="BN596" i="6"/>
  <c r="BM596" i="6"/>
  <c r="BL596" i="6"/>
  <c r="BK596" i="6"/>
  <c r="BJ596" i="6"/>
  <c r="BI596" i="6"/>
  <c r="BH596" i="6"/>
  <c r="BG596" i="6"/>
  <c r="BF596" i="6"/>
  <c r="BE596" i="6"/>
  <c r="CB594" i="6"/>
  <c r="CA594" i="6"/>
  <c r="BZ594" i="6"/>
  <c r="BY594" i="6"/>
  <c r="BX594" i="6"/>
  <c r="BW594" i="6"/>
  <c r="BV594" i="6"/>
  <c r="BU594" i="6"/>
  <c r="BT594" i="6"/>
  <c r="BS594" i="6"/>
  <c r="BR594" i="6"/>
  <c r="BQ594" i="6"/>
  <c r="CB567" i="6"/>
  <c r="CA567" i="6"/>
  <c r="BZ567" i="6"/>
  <c r="BY567" i="6"/>
  <c r="BX567" i="6"/>
  <c r="BW567" i="6"/>
  <c r="BV567" i="6"/>
  <c r="BU567" i="6"/>
  <c r="BT567" i="6"/>
  <c r="BS567" i="6"/>
  <c r="BR567" i="6"/>
  <c r="BQ567" i="6"/>
  <c r="CB545" i="6"/>
  <c r="CA545" i="6"/>
  <c r="BZ545" i="6"/>
  <c r="BY545" i="6"/>
  <c r="BX545" i="6"/>
  <c r="BW545" i="6"/>
  <c r="BV545" i="6"/>
  <c r="BU545" i="6"/>
  <c r="BT545" i="6"/>
  <c r="BS545" i="6"/>
  <c r="BR545" i="6"/>
  <c r="BQ545" i="6"/>
  <c r="CB543" i="6"/>
  <c r="CA543" i="6"/>
  <c r="BZ543" i="6"/>
  <c r="BY543" i="6"/>
  <c r="BX543" i="6"/>
  <c r="BW543" i="6"/>
  <c r="BV543" i="6"/>
  <c r="BU543" i="6"/>
  <c r="BT543" i="6"/>
  <c r="BS543" i="6"/>
  <c r="BR543" i="6"/>
  <c r="BQ543" i="6"/>
  <c r="BP543" i="6"/>
  <c r="BO543" i="6"/>
  <c r="BN543" i="6"/>
  <c r="BM543" i="6"/>
  <c r="BL543" i="6"/>
  <c r="BK543" i="6"/>
  <c r="BJ543" i="6"/>
  <c r="BI543" i="6"/>
  <c r="BH543" i="6"/>
  <c r="BG543" i="6"/>
  <c r="BF543" i="6"/>
  <c r="BE543" i="6"/>
  <c r="BN540" i="6"/>
  <c r="E540" i="6"/>
  <c r="BX540" i="6" s="1"/>
  <c r="CB529" i="6"/>
  <c r="CA529" i="6"/>
  <c r="BZ529" i="6"/>
  <c r="BY529" i="6"/>
  <c r="BX529" i="6"/>
  <c r="BW529" i="6"/>
  <c r="BV529" i="6"/>
  <c r="BU529" i="6"/>
  <c r="BT529" i="6"/>
  <c r="BS529" i="6"/>
  <c r="BR529" i="6"/>
  <c r="BQ529" i="6"/>
  <c r="BP529" i="6"/>
  <c r="BO529" i="6"/>
  <c r="BN529" i="6"/>
  <c r="BM529" i="6"/>
  <c r="BL529" i="6"/>
  <c r="BK529" i="6"/>
  <c r="BJ529" i="6"/>
  <c r="BI529" i="6"/>
  <c r="BH529" i="6"/>
  <c r="BG529" i="6"/>
  <c r="BF529" i="6"/>
  <c r="BE529" i="6"/>
  <c r="CB517" i="6"/>
  <c r="CA517" i="6"/>
  <c r="BZ517" i="6"/>
  <c r="BY517" i="6"/>
  <c r="BX517" i="6"/>
  <c r="BW517" i="6"/>
  <c r="BV517" i="6"/>
  <c r="BU517" i="6"/>
  <c r="BT517" i="6"/>
  <c r="BS517" i="6"/>
  <c r="BR517" i="6"/>
  <c r="BQ517" i="6"/>
  <c r="BP517" i="6"/>
  <c r="BO517" i="6"/>
  <c r="BN517" i="6"/>
  <c r="BM517" i="6"/>
  <c r="BL517" i="6"/>
  <c r="BK517" i="6"/>
  <c r="BJ517" i="6"/>
  <c r="BI517" i="6"/>
  <c r="BH517" i="6"/>
  <c r="BG517" i="6"/>
  <c r="BF517" i="6"/>
  <c r="BE517" i="6"/>
  <c r="CB513" i="6"/>
  <c r="CA513" i="6"/>
  <c r="BZ513" i="6"/>
  <c r="BY513" i="6"/>
  <c r="BX513" i="6"/>
  <c r="BW513" i="6"/>
  <c r="BV513" i="6"/>
  <c r="BU513" i="6"/>
  <c r="BT513" i="6"/>
  <c r="BS513" i="6"/>
  <c r="BR513" i="6"/>
  <c r="BQ513" i="6"/>
  <c r="BP513" i="6"/>
  <c r="BO513" i="6"/>
  <c r="BN513" i="6"/>
  <c r="BM513" i="6"/>
  <c r="BL513" i="6"/>
  <c r="BK513" i="6"/>
  <c r="BJ513" i="6"/>
  <c r="BI513" i="6"/>
  <c r="BH513" i="6"/>
  <c r="BG513" i="6"/>
  <c r="BF513" i="6"/>
  <c r="BE513" i="6"/>
  <c r="E510" i="6"/>
  <c r="BY510" i="6" s="1"/>
  <c r="E509" i="6"/>
  <c r="BZ509" i="6" s="1"/>
  <c r="CB508" i="6"/>
  <c r="CA508" i="6"/>
  <c r="BZ508" i="6"/>
  <c r="BY508" i="6"/>
  <c r="BX508" i="6"/>
  <c r="BW508" i="6"/>
  <c r="BV508" i="6"/>
  <c r="BU508" i="6"/>
  <c r="BT508" i="6"/>
  <c r="BS508" i="6"/>
  <c r="BR508" i="6"/>
  <c r="BQ508" i="6"/>
  <c r="BP508" i="6"/>
  <c r="BO508" i="6"/>
  <c r="BN508" i="6"/>
  <c r="BM508" i="6"/>
  <c r="BL508" i="6"/>
  <c r="BK508" i="6"/>
  <c r="BJ508" i="6"/>
  <c r="BI508" i="6"/>
  <c r="BH508" i="6"/>
  <c r="BG508" i="6"/>
  <c r="BF508" i="6"/>
  <c r="BE508" i="6"/>
  <c r="BX506" i="6"/>
  <c r="E506" i="6"/>
  <c r="BZ506" i="6" s="1"/>
  <c r="CB505" i="6"/>
  <c r="CA505" i="6"/>
  <c r="BZ505" i="6"/>
  <c r="BY505" i="6"/>
  <c r="BX505" i="6"/>
  <c r="BW505" i="6"/>
  <c r="BV505" i="6"/>
  <c r="BU505" i="6"/>
  <c r="BT505" i="6"/>
  <c r="BS505" i="6"/>
  <c r="BR505" i="6"/>
  <c r="BQ505" i="6"/>
  <c r="BP505" i="6"/>
  <c r="BO505" i="6"/>
  <c r="BN505" i="6"/>
  <c r="BM505" i="6"/>
  <c r="BL505" i="6"/>
  <c r="BK505" i="6"/>
  <c r="BJ505" i="6"/>
  <c r="BI505" i="6"/>
  <c r="BH505" i="6"/>
  <c r="BG505" i="6"/>
  <c r="BF505" i="6"/>
  <c r="BE505" i="6"/>
  <c r="CB496" i="6"/>
  <c r="CA496" i="6"/>
  <c r="BZ496" i="6"/>
  <c r="BY496" i="6"/>
  <c r="BX496" i="6"/>
  <c r="BW496" i="6"/>
  <c r="BV496" i="6"/>
  <c r="BU496" i="6"/>
  <c r="BT496" i="6"/>
  <c r="BS496" i="6"/>
  <c r="BR496" i="6"/>
  <c r="BQ496" i="6"/>
  <c r="BP496" i="6"/>
  <c r="BO496" i="6"/>
  <c r="BN496" i="6"/>
  <c r="BM496" i="6"/>
  <c r="BL496" i="6"/>
  <c r="BK496" i="6"/>
  <c r="BJ496" i="6"/>
  <c r="BI496" i="6"/>
  <c r="BH496" i="6"/>
  <c r="BG496" i="6"/>
  <c r="BF496" i="6"/>
  <c r="BE496" i="6"/>
  <c r="CB495" i="6"/>
  <c r="CA495" i="6"/>
  <c r="BZ495" i="6"/>
  <c r="BY495" i="6"/>
  <c r="BX495" i="6"/>
  <c r="BW495" i="6"/>
  <c r="BV495" i="6"/>
  <c r="BU495" i="6"/>
  <c r="BT495" i="6"/>
  <c r="BS495" i="6"/>
  <c r="BR495" i="6"/>
  <c r="BQ495" i="6"/>
  <c r="BP495" i="6"/>
  <c r="BO495" i="6"/>
  <c r="BN495" i="6"/>
  <c r="BM495" i="6"/>
  <c r="BL495" i="6"/>
  <c r="BK495" i="6"/>
  <c r="BJ495" i="6"/>
  <c r="BI495" i="6"/>
  <c r="BH495" i="6"/>
  <c r="BG495" i="6"/>
  <c r="BF495" i="6"/>
  <c r="BE495" i="6"/>
  <c r="CB494" i="6"/>
  <c r="CA494" i="6"/>
  <c r="BZ494" i="6"/>
  <c r="BY494" i="6"/>
  <c r="BX494" i="6"/>
  <c r="BW494" i="6"/>
  <c r="BV494" i="6"/>
  <c r="BU494" i="6"/>
  <c r="BT494" i="6"/>
  <c r="BS494" i="6"/>
  <c r="BR494" i="6"/>
  <c r="BQ494" i="6"/>
  <c r="BP494" i="6"/>
  <c r="BO494" i="6"/>
  <c r="BN494" i="6"/>
  <c r="BM494" i="6"/>
  <c r="BL494" i="6"/>
  <c r="BK494" i="6"/>
  <c r="BJ494" i="6"/>
  <c r="BI494" i="6"/>
  <c r="BH494" i="6"/>
  <c r="BG494" i="6"/>
  <c r="BF494" i="6"/>
  <c r="BE494" i="6"/>
  <c r="CB491" i="6"/>
  <c r="CA491" i="6"/>
  <c r="BZ491" i="6"/>
  <c r="BY491" i="6"/>
  <c r="BX491" i="6"/>
  <c r="BW491" i="6"/>
  <c r="BV491" i="6"/>
  <c r="BU491" i="6"/>
  <c r="BT491" i="6"/>
  <c r="BS491" i="6"/>
  <c r="BR491" i="6"/>
  <c r="BQ491" i="6"/>
  <c r="BP491" i="6"/>
  <c r="BO491" i="6"/>
  <c r="BN491" i="6"/>
  <c r="BM491" i="6"/>
  <c r="BL491" i="6"/>
  <c r="BK491" i="6"/>
  <c r="BJ491" i="6"/>
  <c r="BI491" i="6"/>
  <c r="BH491" i="6"/>
  <c r="BG491" i="6"/>
  <c r="BF491" i="6"/>
  <c r="BE491" i="6"/>
  <c r="CB489" i="6"/>
  <c r="CA489" i="6"/>
  <c r="BZ489" i="6"/>
  <c r="BY489" i="6"/>
  <c r="BX489" i="6"/>
  <c r="BW489" i="6"/>
  <c r="BV489" i="6"/>
  <c r="BU489" i="6"/>
  <c r="BT489" i="6"/>
  <c r="BS489" i="6"/>
  <c r="BR489" i="6"/>
  <c r="BQ489" i="6"/>
  <c r="BP489" i="6"/>
  <c r="BO489" i="6"/>
  <c r="BN489" i="6"/>
  <c r="BM489" i="6"/>
  <c r="BL489" i="6"/>
  <c r="BK489" i="6"/>
  <c r="BJ489" i="6"/>
  <c r="BI489" i="6"/>
  <c r="BH489" i="6"/>
  <c r="BG489" i="6"/>
  <c r="BF489" i="6"/>
  <c r="BE489" i="6"/>
  <c r="E486" i="6"/>
  <c r="BV486" i="6" s="1"/>
  <c r="CB485" i="6"/>
  <c r="CA485" i="6"/>
  <c r="BZ485" i="6"/>
  <c r="BY485" i="6"/>
  <c r="BX485" i="6"/>
  <c r="BW485" i="6"/>
  <c r="BV485" i="6"/>
  <c r="BU485" i="6"/>
  <c r="BT485" i="6"/>
  <c r="BS485" i="6"/>
  <c r="BR485" i="6"/>
  <c r="BQ485" i="6"/>
  <c r="BP485" i="6"/>
  <c r="BO485" i="6"/>
  <c r="BN485" i="6"/>
  <c r="BM485" i="6"/>
  <c r="BL485" i="6"/>
  <c r="BK485" i="6"/>
  <c r="BJ485" i="6"/>
  <c r="BI485" i="6"/>
  <c r="BH485" i="6"/>
  <c r="BG485" i="6"/>
  <c r="BF485" i="6"/>
  <c r="BE485" i="6"/>
  <c r="CB482" i="6"/>
  <c r="CA482" i="6"/>
  <c r="BZ482" i="6"/>
  <c r="BY482" i="6"/>
  <c r="BX482" i="6"/>
  <c r="BW482" i="6"/>
  <c r="BV482" i="6"/>
  <c r="BU482" i="6"/>
  <c r="BT482" i="6"/>
  <c r="BS482" i="6"/>
  <c r="BR482" i="6"/>
  <c r="BQ482" i="6"/>
  <c r="BP482" i="6"/>
  <c r="BO482" i="6"/>
  <c r="BN482" i="6"/>
  <c r="BM482" i="6"/>
  <c r="BL482" i="6"/>
  <c r="BK482" i="6"/>
  <c r="BJ482" i="6"/>
  <c r="BI482" i="6"/>
  <c r="BH482" i="6"/>
  <c r="BG482" i="6"/>
  <c r="BF482" i="6"/>
  <c r="BE482" i="6"/>
  <c r="CB481" i="6"/>
  <c r="CA481" i="6"/>
  <c r="BZ481" i="6"/>
  <c r="BY481" i="6"/>
  <c r="BX481" i="6"/>
  <c r="BW481" i="6"/>
  <c r="BV481" i="6"/>
  <c r="BU481" i="6"/>
  <c r="BT481" i="6"/>
  <c r="BS481" i="6"/>
  <c r="BR481" i="6"/>
  <c r="BQ481" i="6"/>
  <c r="BP481" i="6"/>
  <c r="BO481" i="6"/>
  <c r="BN481" i="6"/>
  <c r="BM481" i="6"/>
  <c r="BL481" i="6"/>
  <c r="BK481" i="6"/>
  <c r="BJ481" i="6"/>
  <c r="BI481" i="6"/>
  <c r="BH481" i="6"/>
  <c r="BG481" i="6"/>
  <c r="BF481" i="6"/>
  <c r="BE481" i="6"/>
  <c r="CB480" i="6"/>
  <c r="CA480" i="6"/>
  <c r="BZ480" i="6"/>
  <c r="BY480" i="6"/>
  <c r="BX480" i="6"/>
  <c r="BW480" i="6"/>
  <c r="BV480" i="6"/>
  <c r="BU480" i="6"/>
  <c r="BT480" i="6"/>
  <c r="BS480" i="6"/>
  <c r="BR480" i="6"/>
  <c r="BQ480" i="6"/>
  <c r="BP480" i="6"/>
  <c r="BO480" i="6"/>
  <c r="BN480" i="6"/>
  <c r="BM480" i="6"/>
  <c r="BL480" i="6"/>
  <c r="BK480" i="6"/>
  <c r="BJ480" i="6"/>
  <c r="BI480" i="6"/>
  <c r="BH480" i="6"/>
  <c r="BG480" i="6"/>
  <c r="BF480" i="6"/>
  <c r="BE480" i="6"/>
  <c r="CB479" i="6"/>
  <c r="CA479" i="6"/>
  <c r="BZ479" i="6"/>
  <c r="BY479" i="6"/>
  <c r="BX479" i="6"/>
  <c r="BW479" i="6"/>
  <c r="BV479" i="6"/>
  <c r="BU479" i="6"/>
  <c r="BT479" i="6"/>
  <c r="BS479" i="6"/>
  <c r="BR479" i="6"/>
  <c r="BQ479" i="6"/>
  <c r="BP479" i="6"/>
  <c r="BO479" i="6"/>
  <c r="BN479" i="6"/>
  <c r="BM479" i="6"/>
  <c r="BL479" i="6"/>
  <c r="BK479" i="6"/>
  <c r="BJ479" i="6"/>
  <c r="BI479" i="6"/>
  <c r="BH479" i="6"/>
  <c r="BG479" i="6"/>
  <c r="BF479" i="6"/>
  <c r="BE479" i="6"/>
  <c r="CB478" i="6"/>
  <c r="CA478" i="6"/>
  <c r="BZ478" i="6"/>
  <c r="BY478" i="6"/>
  <c r="BX478" i="6"/>
  <c r="BW478" i="6"/>
  <c r="BV478" i="6"/>
  <c r="BU478" i="6"/>
  <c r="BT478" i="6"/>
  <c r="BS478" i="6"/>
  <c r="BR478" i="6"/>
  <c r="BQ478" i="6"/>
  <c r="BP478" i="6"/>
  <c r="BO478" i="6"/>
  <c r="BN478" i="6"/>
  <c r="BM478" i="6"/>
  <c r="BL478" i="6"/>
  <c r="BK478" i="6"/>
  <c r="BJ478" i="6"/>
  <c r="BI478" i="6"/>
  <c r="BH478" i="6"/>
  <c r="BG478" i="6"/>
  <c r="BF478" i="6"/>
  <c r="BE478" i="6"/>
  <c r="CB476" i="6"/>
  <c r="CA476" i="6"/>
  <c r="BZ476" i="6"/>
  <c r="BY476" i="6"/>
  <c r="BX476" i="6"/>
  <c r="BW476" i="6"/>
  <c r="BV476" i="6"/>
  <c r="BU476" i="6"/>
  <c r="BT476" i="6"/>
  <c r="BS476" i="6"/>
  <c r="BR476" i="6"/>
  <c r="BQ476" i="6"/>
  <c r="BP476" i="6"/>
  <c r="BO476" i="6"/>
  <c r="BN476" i="6"/>
  <c r="BM476" i="6"/>
  <c r="BL476" i="6"/>
  <c r="BK476" i="6"/>
  <c r="BJ476" i="6"/>
  <c r="BI476" i="6"/>
  <c r="BH476" i="6"/>
  <c r="BG476" i="6"/>
  <c r="BF476" i="6"/>
  <c r="BE476" i="6"/>
  <c r="CB474" i="6"/>
  <c r="CA474" i="6"/>
  <c r="BZ474" i="6"/>
  <c r="BY474" i="6"/>
  <c r="BX474" i="6"/>
  <c r="BW474" i="6"/>
  <c r="BV474" i="6"/>
  <c r="BU474" i="6"/>
  <c r="BT474" i="6"/>
  <c r="BS474" i="6"/>
  <c r="BR474" i="6"/>
  <c r="BQ474" i="6"/>
  <c r="BP474" i="6"/>
  <c r="BO474" i="6"/>
  <c r="BN474" i="6"/>
  <c r="BM474" i="6"/>
  <c r="BL474" i="6"/>
  <c r="BK474" i="6"/>
  <c r="BJ474" i="6"/>
  <c r="BI474" i="6"/>
  <c r="BH474" i="6"/>
  <c r="BG474" i="6"/>
  <c r="BF474" i="6"/>
  <c r="BE474" i="6"/>
  <c r="E470" i="6"/>
  <c r="E466" i="6"/>
  <c r="CB464" i="6"/>
  <c r="CA464" i="6"/>
  <c r="BZ464" i="6"/>
  <c r="BY464" i="6"/>
  <c r="BX464" i="6"/>
  <c r="BW464" i="6"/>
  <c r="BV464" i="6"/>
  <c r="BU464" i="6"/>
  <c r="BT464" i="6"/>
  <c r="BS464" i="6"/>
  <c r="BR464" i="6"/>
  <c r="BQ464" i="6"/>
  <c r="BP464" i="6"/>
  <c r="BO464" i="6"/>
  <c r="BN464" i="6"/>
  <c r="BM464" i="6"/>
  <c r="BL464" i="6"/>
  <c r="BK464" i="6"/>
  <c r="BJ464" i="6"/>
  <c r="BI464" i="6"/>
  <c r="BH464" i="6"/>
  <c r="BG464" i="6"/>
  <c r="BF464" i="6"/>
  <c r="BE464" i="6"/>
  <c r="CB462" i="6"/>
  <c r="CA462" i="6"/>
  <c r="BZ462" i="6"/>
  <c r="BY462" i="6"/>
  <c r="BX462" i="6"/>
  <c r="BW462" i="6"/>
  <c r="BV462" i="6"/>
  <c r="BU462" i="6"/>
  <c r="BT462" i="6"/>
  <c r="BS462" i="6"/>
  <c r="BR462" i="6"/>
  <c r="BQ462" i="6"/>
  <c r="BP462" i="6"/>
  <c r="BO462" i="6"/>
  <c r="BN462" i="6"/>
  <c r="BM462" i="6"/>
  <c r="BL462" i="6"/>
  <c r="BK462" i="6"/>
  <c r="BJ462" i="6"/>
  <c r="BI462" i="6"/>
  <c r="BH462" i="6"/>
  <c r="BG462" i="6"/>
  <c r="BF462" i="6"/>
  <c r="BE462" i="6"/>
  <c r="CB459" i="6"/>
  <c r="CA459" i="6"/>
  <c r="BZ459" i="6"/>
  <c r="BY459" i="6"/>
  <c r="BX459" i="6"/>
  <c r="BW459" i="6"/>
  <c r="BV459" i="6"/>
  <c r="BU459" i="6"/>
  <c r="BT459" i="6"/>
  <c r="BS459" i="6"/>
  <c r="BR459" i="6"/>
  <c r="BQ459" i="6"/>
  <c r="BP459" i="6"/>
  <c r="BO459" i="6"/>
  <c r="BN459" i="6"/>
  <c r="BM459" i="6"/>
  <c r="BL459" i="6"/>
  <c r="BK459" i="6"/>
  <c r="BJ459" i="6"/>
  <c r="BI459" i="6"/>
  <c r="BH459" i="6"/>
  <c r="BG459" i="6"/>
  <c r="BF459" i="6"/>
  <c r="BE459" i="6"/>
  <c r="CB452" i="6"/>
  <c r="CA452" i="6"/>
  <c r="BZ452" i="6"/>
  <c r="BY452" i="6"/>
  <c r="BX452" i="6"/>
  <c r="BW452" i="6"/>
  <c r="BV452" i="6"/>
  <c r="BU452" i="6"/>
  <c r="BT452" i="6"/>
  <c r="BS452" i="6"/>
  <c r="BR452" i="6"/>
  <c r="BQ452" i="6"/>
  <c r="BP452" i="6"/>
  <c r="BO452" i="6"/>
  <c r="BN452" i="6"/>
  <c r="BM452" i="6"/>
  <c r="BL452" i="6"/>
  <c r="BK452" i="6"/>
  <c r="BJ452" i="6"/>
  <c r="BI452" i="6"/>
  <c r="BH452" i="6"/>
  <c r="BG452" i="6"/>
  <c r="BF452" i="6"/>
  <c r="BE452" i="6"/>
  <c r="CB449" i="6"/>
  <c r="CA449" i="6"/>
  <c r="BZ449" i="6"/>
  <c r="BY449" i="6"/>
  <c r="BX449" i="6"/>
  <c r="BW449" i="6"/>
  <c r="BV449" i="6"/>
  <c r="BU449" i="6"/>
  <c r="BT449" i="6"/>
  <c r="BS449" i="6"/>
  <c r="BR449" i="6"/>
  <c r="BQ449" i="6"/>
  <c r="BP449" i="6"/>
  <c r="BO449" i="6"/>
  <c r="BN449" i="6"/>
  <c r="BM449" i="6"/>
  <c r="BL449" i="6"/>
  <c r="BK449" i="6"/>
  <c r="BJ449" i="6"/>
  <c r="BI449" i="6"/>
  <c r="BH449" i="6"/>
  <c r="BG449" i="6"/>
  <c r="BF449" i="6"/>
  <c r="BE449" i="6"/>
  <c r="CB448" i="6"/>
  <c r="CA448" i="6"/>
  <c r="BZ448" i="6"/>
  <c r="BY448" i="6"/>
  <c r="BX448" i="6"/>
  <c r="BW448" i="6"/>
  <c r="BV448" i="6"/>
  <c r="BU448" i="6"/>
  <c r="BT448" i="6"/>
  <c r="BS448" i="6"/>
  <c r="BR448" i="6"/>
  <c r="BQ448" i="6"/>
  <c r="BP448" i="6"/>
  <c r="BO448" i="6"/>
  <c r="BN448" i="6"/>
  <c r="BM448" i="6"/>
  <c r="BL448" i="6"/>
  <c r="BK448" i="6"/>
  <c r="BJ448" i="6"/>
  <c r="BI448" i="6"/>
  <c r="BH448" i="6"/>
  <c r="BG448" i="6"/>
  <c r="BF448" i="6"/>
  <c r="BE448" i="6"/>
  <c r="CB446" i="6"/>
  <c r="CA446" i="6"/>
  <c r="BZ446" i="6"/>
  <c r="BY446" i="6"/>
  <c r="BX446" i="6"/>
  <c r="BW446" i="6"/>
  <c r="BV446" i="6"/>
  <c r="BU446" i="6"/>
  <c r="BT446" i="6"/>
  <c r="BS446" i="6"/>
  <c r="BR446" i="6"/>
  <c r="BQ446" i="6"/>
  <c r="BP446" i="6"/>
  <c r="BO446" i="6"/>
  <c r="BN446" i="6"/>
  <c r="BM446" i="6"/>
  <c r="BL446" i="6"/>
  <c r="BK446" i="6"/>
  <c r="BJ446" i="6"/>
  <c r="BI446" i="6"/>
  <c r="BH446" i="6"/>
  <c r="BG446" i="6"/>
  <c r="BF446" i="6"/>
  <c r="BE446" i="6"/>
  <c r="BD446" i="6"/>
  <c r="BC446" i="6"/>
  <c r="BB446" i="6"/>
  <c r="BA446" i="6"/>
  <c r="AZ446" i="6"/>
  <c r="AY446" i="6"/>
  <c r="AX446" i="6"/>
  <c r="AW446" i="6"/>
  <c r="AV446" i="6"/>
  <c r="AU446" i="6"/>
  <c r="AT446" i="6"/>
  <c r="AS446" i="6"/>
  <c r="E442" i="6"/>
  <c r="BP442" i="6" s="1"/>
  <c r="CB440" i="6"/>
  <c r="CA440" i="6"/>
  <c r="BZ440" i="6"/>
  <c r="BY440" i="6"/>
  <c r="BX440" i="6"/>
  <c r="BW440" i="6"/>
  <c r="BV440" i="6"/>
  <c r="BU440" i="6"/>
  <c r="BT440" i="6"/>
  <c r="BS440" i="6"/>
  <c r="BR440" i="6"/>
  <c r="BQ440" i="6"/>
  <c r="BP440" i="6"/>
  <c r="BO440" i="6"/>
  <c r="BN440" i="6"/>
  <c r="BM440" i="6"/>
  <c r="BL440" i="6"/>
  <c r="BK440" i="6"/>
  <c r="BJ440" i="6"/>
  <c r="BI440" i="6"/>
  <c r="BH440" i="6"/>
  <c r="BG440" i="6"/>
  <c r="BF440" i="6"/>
  <c r="BE440" i="6"/>
  <c r="CB434" i="6"/>
  <c r="CA434" i="6"/>
  <c r="BZ434" i="6"/>
  <c r="BY434" i="6"/>
  <c r="BX434" i="6"/>
  <c r="BW434" i="6"/>
  <c r="BV434" i="6"/>
  <c r="BU434" i="6"/>
  <c r="BT434" i="6"/>
  <c r="BS434" i="6"/>
  <c r="BR434" i="6"/>
  <c r="BQ434" i="6"/>
  <c r="BP434" i="6"/>
  <c r="BO434" i="6"/>
  <c r="BN434" i="6"/>
  <c r="BM434" i="6"/>
  <c r="BL434" i="6"/>
  <c r="BK434" i="6"/>
  <c r="BJ434" i="6"/>
  <c r="BI434" i="6"/>
  <c r="BH434" i="6"/>
  <c r="BG434" i="6"/>
  <c r="BF434" i="6"/>
  <c r="BE434" i="6"/>
  <c r="CB433" i="6"/>
  <c r="CA433" i="6"/>
  <c r="BZ433" i="6"/>
  <c r="BY433" i="6"/>
  <c r="BX433" i="6"/>
  <c r="BW433" i="6"/>
  <c r="BV433" i="6"/>
  <c r="BU433" i="6"/>
  <c r="BT433" i="6"/>
  <c r="BS433" i="6"/>
  <c r="BR433" i="6"/>
  <c r="BQ433" i="6"/>
  <c r="BP433" i="6"/>
  <c r="BO433" i="6"/>
  <c r="BN433" i="6"/>
  <c r="BM433" i="6"/>
  <c r="BL433" i="6"/>
  <c r="BK433" i="6"/>
  <c r="BJ433" i="6"/>
  <c r="BI433" i="6"/>
  <c r="BH433" i="6"/>
  <c r="BG433" i="6"/>
  <c r="BF433" i="6"/>
  <c r="BE433" i="6"/>
  <c r="BD433" i="6"/>
  <c r="BC433" i="6"/>
  <c r="BB433" i="6"/>
  <c r="BA433" i="6"/>
  <c r="AZ433" i="6"/>
  <c r="AY433" i="6"/>
  <c r="AX433" i="6"/>
  <c r="AW433" i="6"/>
  <c r="AV433" i="6"/>
  <c r="AU433" i="6"/>
  <c r="AT433" i="6"/>
  <c r="AS433" i="6"/>
  <c r="E432" i="6"/>
  <c r="CB422" i="6"/>
  <c r="CA422" i="6"/>
  <c r="BZ422" i="6"/>
  <c r="BY422" i="6"/>
  <c r="BX422" i="6"/>
  <c r="BW422" i="6"/>
  <c r="BV422" i="6"/>
  <c r="BU422" i="6"/>
  <c r="BT422" i="6"/>
  <c r="BS422" i="6"/>
  <c r="BR422" i="6"/>
  <c r="BQ422" i="6"/>
  <c r="BP422" i="6"/>
  <c r="BO422" i="6"/>
  <c r="BN422" i="6"/>
  <c r="BM422" i="6"/>
  <c r="BL422" i="6"/>
  <c r="BK422" i="6"/>
  <c r="BJ422" i="6"/>
  <c r="BI422" i="6"/>
  <c r="BH422" i="6"/>
  <c r="BG422" i="6"/>
  <c r="BF422" i="6"/>
  <c r="BE422" i="6"/>
  <c r="BD422" i="6"/>
  <c r="BC422" i="6"/>
  <c r="BB422" i="6"/>
  <c r="BA422" i="6"/>
  <c r="AZ422" i="6"/>
  <c r="AY422" i="6"/>
  <c r="AX422" i="6"/>
  <c r="AW422" i="6"/>
  <c r="AV422" i="6"/>
  <c r="AU422" i="6"/>
  <c r="AT422" i="6"/>
  <c r="AS422" i="6"/>
  <c r="CB417" i="6"/>
  <c r="CA417" i="6"/>
  <c r="BZ417" i="6"/>
  <c r="BY417" i="6"/>
  <c r="BX417" i="6"/>
  <c r="BW417" i="6"/>
  <c r="BV417" i="6"/>
  <c r="BU417" i="6"/>
  <c r="BT417" i="6"/>
  <c r="BS417" i="6"/>
  <c r="BR417" i="6"/>
  <c r="BQ417" i="6"/>
  <c r="BP417" i="6"/>
  <c r="BO417" i="6"/>
  <c r="BN417" i="6"/>
  <c r="BM417" i="6"/>
  <c r="BL417" i="6"/>
  <c r="BK417" i="6"/>
  <c r="BJ417" i="6"/>
  <c r="BI417" i="6"/>
  <c r="BH417" i="6"/>
  <c r="BG417" i="6"/>
  <c r="BF417" i="6"/>
  <c r="BE417" i="6"/>
  <c r="CB398" i="6"/>
  <c r="CA398" i="6"/>
  <c r="BZ398" i="6"/>
  <c r="BY398" i="6"/>
  <c r="BX398" i="6"/>
  <c r="BW398" i="6"/>
  <c r="BV398" i="6"/>
  <c r="BU398" i="6"/>
  <c r="BT398" i="6"/>
  <c r="BS398" i="6"/>
  <c r="BR398" i="6"/>
  <c r="BQ398" i="6"/>
  <c r="BP398" i="6"/>
  <c r="BO398" i="6"/>
  <c r="BN398" i="6"/>
  <c r="BM398" i="6"/>
  <c r="BL398" i="6"/>
  <c r="BK398" i="6"/>
  <c r="BJ398" i="6"/>
  <c r="BI398" i="6"/>
  <c r="BH398" i="6"/>
  <c r="BG398" i="6"/>
  <c r="BF398" i="6"/>
  <c r="BE398" i="6"/>
  <c r="BD398" i="6"/>
  <c r="BC398" i="6"/>
  <c r="BB398" i="6"/>
  <c r="BA398" i="6"/>
  <c r="AZ398" i="6"/>
  <c r="AY398" i="6"/>
  <c r="AX398" i="6"/>
  <c r="AW398" i="6"/>
  <c r="AV398" i="6"/>
  <c r="AU398" i="6"/>
  <c r="AT398" i="6"/>
  <c r="AS398" i="6"/>
  <c r="CB397" i="6"/>
  <c r="CA397" i="6"/>
  <c r="BZ397" i="6"/>
  <c r="BY397" i="6"/>
  <c r="BX397" i="6"/>
  <c r="BW397" i="6"/>
  <c r="BV397" i="6"/>
  <c r="BU397" i="6"/>
  <c r="BT397" i="6"/>
  <c r="BS397" i="6"/>
  <c r="BR397" i="6"/>
  <c r="BQ397" i="6"/>
  <c r="BP397" i="6"/>
  <c r="BO397" i="6"/>
  <c r="BN397" i="6"/>
  <c r="BM397" i="6"/>
  <c r="BL397" i="6"/>
  <c r="BK397" i="6"/>
  <c r="BJ397" i="6"/>
  <c r="BI397" i="6"/>
  <c r="BH397" i="6"/>
  <c r="BG397" i="6"/>
  <c r="BF397" i="6"/>
  <c r="BE397" i="6"/>
  <c r="CB394" i="6"/>
  <c r="CA394" i="6"/>
  <c r="BZ394" i="6"/>
  <c r="BY394" i="6"/>
  <c r="BX394" i="6"/>
  <c r="BW394" i="6"/>
  <c r="BV394" i="6"/>
  <c r="BU394" i="6"/>
  <c r="BT394" i="6"/>
  <c r="BS394" i="6"/>
  <c r="BR394" i="6"/>
  <c r="BQ394" i="6"/>
  <c r="BP394" i="6"/>
  <c r="BO394" i="6"/>
  <c r="BN394" i="6"/>
  <c r="BM394" i="6"/>
  <c r="BL394" i="6"/>
  <c r="BK394" i="6"/>
  <c r="BJ394" i="6"/>
  <c r="BI394" i="6"/>
  <c r="BH394" i="6"/>
  <c r="BG394" i="6"/>
  <c r="BF394" i="6"/>
  <c r="BE394" i="6"/>
  <c r="BD394" i="6"/>
  <c r="BC394" i="6"/>
  <c r="BB394" i="6"/>
  <c r="BA394" i="6"/>
  <c r="AZ394" i="6"/>
  <c r="AY394" i="6"/>
  <c r="AX394" i="6"/>
  <c r="AW394" i="6"/>
  <c r="AV394" i="6"/>
  <c r="AU394" i="6"/>
  <c r="AT394" i="6"/>
  <c r="AS394" i="6"/>
  <c r="CB387" i="6"/>
  <c r="CA387" i="6"/>
  <c r="BZ387" i="6"/>
  <c r="BY387" i="6"/>
  <c r="BX387" i="6"/>
  <c r="BW387" i="6"/>
  <c r="BV387" i="6"/>
  <c r="BU387" i="6"/>
  <c r="BT387" i="6"/>
  <c r="BS387" i="6"/>
  <c r="BR387" i="6"/>
  <c r="BQ387" i="6"/>
  <c r="BP387" i="6"/>
  <c r="BO387" i="6"/>
  <c r="BN387" i="6"/>
  <c r="BM387" i="6"/>
  <c r="BL387" i="6"/>
  <c r="BK387" i="6"/>
  <c r="BJ387" i="6"/>
  <c r="BI387" i="6"/>
  <c r="BH387" i="6"/>
  <c r="BG387" i="6"/>
  <c r="BF387" i="6"/>
  <c r="BE387" i="6"/>
  <c r="BD387" i="6"/>
  <c r="BC387" i="6"/>
  <c r="BB387" i="6"/>
  <c r="BA387" i="6"/>
  <c r="AZ387" i="6"/>
  <c r="AY387" i="6"/>
  <c r="AX387" i="6"/>
  <c r="AW387" i="6"/>
  <c r="AV387" i="6"/>
  <c r="AU387" i="6"/>
  <c r="AT387" i="6"/>
  <c r="AS387" i="6"/>
  <c r="CB382" i="6"/>
  <c r="CA382" i="6"/>
  <c r="BZ382" i="6"/>
  <c r="BY382" i="6"/>
  <c r="BX382" i="6"/>
  <c r="BW382" i="6"/>
  <c r="BV382" i="6"/>
  <c r="BU382" i="6"/>
  <c r="BT382" i="6"/>
  <c r="BS382" i="6"/>
  <c r="BR382" i="6"/>
  <c r="BQ382" i="6"/>
  <c r="BP382" i="6"/>
  <c r="BO382" i="6"/>
  <c r="BN382" i="6"/>
  <c r="BM382" i="6"/>
  <c r="BL382" i="6"/>
  <c r="BK382" i="6"/>
  <c r="BJ382" i="6"/>
  <c r="BI382" i="6"/>
  <c r="BH382" i="6"/>
  <c r="BG382" i="6"/>
  <c r="BF382" i="6"/>
  <c r="BE382" i="6"/>
  <c r="BD382" i="6"/>
  <c r="BC382" i="6"/>
  <c r="BB382" i="6"/>
  <c r="BA382" i="6"/>
  <c r="AZ382" i="6"/>
  <c r="AY382" i="6"/>
  <c r="AX382" i="6"/>
  <c r="AW382" i="6"/>
  <c r="AV382" i="6"/>
  <c r="AU382" i="6"/>
  <c r="AT382" i="6"/>
  <c r="AS382" i="6"/>
  <c r="CB381" i="6"/>
  <c r="CA381" i="6"/>
  <c r="BZ381" i="6"/>
  <c r="BY381" i="6"/>
  <c r="BX381" i="6"/>
  <c r="BW381" i="6"/>
  <c r="BV381" i="6"/>
  <c r="BU381" i="6"/>
  <c r="BT381" i="6"/>
  <c r="BS381" i="6"/>
  <c r="BR381" i="6"/>
  <c r="BQ381" i="6"/>
  <c r="BP381" i="6"/>
  <c r="BO381" i="6"/>
  <c r="BN381" i="6"/>
  <c r="BM381" i="6"/>
  <c r="BL381" i="6"/>
  <c r="BK381" i="6"/>
  <c r="BJ381" i="6"/>
  <c r="BI381" i="6"/>
  <c r="BH381" i="6"/>
  <c r="BG381" i="6"/>
  <c r="BF381" i="6"/>
  <c r="BE381" i="6"/>
  <c r="BD381" i="6"/>
  <c r="BC381" i="6"/>
  <c r="BB381" i="6"/>
  <c r="BA381" i="6"/>
  <c r="AZ381" i="6"/>
  <c r="AY381" i="6"/>
  <c r="AX381" i="6"/>
  <c r="AW381" i="6"/>
  <c r="AV381" i="6"/>
  <c r="AU381" i="6"/>
  <c r="AT381" i="6"/>
  <c r="AS381" i="6"/>
  <c r="CB377" i="6"/>
  <c r="CA377" i="6"/>
  <c r="BZ377" i="6"/>
  <c r="BY377" i="6"/>
  <c r="BX377" i="6"/>
  <c r="BW377" i="6"/>
  <c r="BV377" i="6"/>
  <c r="BU377" i="6"/>
  <c r="BT377" i="6"/>
  <c r="BS377" i="6"/>
  <c r="BR377" i="6"/>
  <c r="BQ377" i="6"/>
  <c r="BP377" i="6"/>
  <c r="BO377" i="6"/>
  <c r="BN377" i="6"/>
  <c r="BM377" i="6"/>
  <c r="BL377" i="6"/>
  <c r="BK377" i="6"/>
  <c r="BJ377" i="6"/>
  <c r="BI377" i="6"/>
  <c r="BH377" i="6"/>
  <c r="BG377" i="6"/>
  <c r="BF377" i="6"/>
  <c r="BE377" i="6"/>
  <c r="BD377" i="6"/>
  <c r="BC377" i="6"/>
  <c r="BB377" i="6"/>
  <c r="BA377" i="6"/>
  <c r="AZ377" i="6"/>
  <c r="AY377" i="6"/>
  <c r="AX377" i="6"/>
  <c r="AW377" i="6"/>
  <c r="AV377" i="6"/>
  <c r="AU377" i="6"/>
  <c r="AT377" i="6"/>
  <c r="AS377" i="6"/>
  <c r="CB376" i="6"/>
  <c r="CA376" i="6"/>
  <c r="BZ376" i="6"/>
  <c r="BY376" i="6"/>
  <c r="BX376" i="6"/>
  <c r="BW376" i="6"/>
  <c r="BV376" i="6"/>
  <c r="BU376" i="6"/>
  <c r="BT376" i="6"/>
  <c r="BS376" i="6"/>
  <c r="BR376" i="6"/>
  <c r="BQ376" i="6"/>
  <c r="BP376" i="6"/>
  <c r="BO376" i="6"/>
  <c r="BN376" i="6"/>
  <c r="BM376" i="6"/>
  <c r="BL376" i="6"/>
  <c r="BK376" i="6"/>
  <c r="BJ376" i="6"/>
  <c r="BI376" i="6"/>
  <c r="BH376" i="6"/>
  <c r="BG376" i="6"/>
  <c r="BF376" i="6"/>
  <c r="BE376" i="6"/>
  <c r="BD376" i="6"/>
  <c r="BC376" i="6"/>
  <c r="BB376" i="6"/>
  <c r="BA376" i="6"/>
  <c r="AZ376" i="6"/>
  <c r="AY376" i="6"/>
  <c r="AX376" i="6"/>
  <c r="AW376" i="6"/>
  <c r="AV376" i="6"/>
  <c r="AU376" i="6"/>
  <c r="AT376" i="6"/>
  <c r="AS376" i="6"/>
  <c r="CB350" i="6"/>
  <c r="CA350" i="6"/>
  <c r="BZ350" i="6"/>
  <c r="BY350" i="6"/>
  <c r="BX350" i="6"/>
  <c r="BW350" i="6"/>
  <c r="BV350" i="6"/>
  <c r="BU350" i="6"/>
  <c r="BT350" i="6"/>
  <c r="BS350" i="6"/>
  <c r="BR350" i="6"/>
  <c r="BQ350" i="6"/>
  <c r="BP350" i="6"/>
  <c r="BO350" i="6"/>
  <c r="BN350" i="6"/>
  <c r="BM350" i="6"/>
  <c r="BL350" i="6"/>
  <c r="BK350" i="6"/>
  <c r="BJ350" i="6"/>
  <c r="BI350" i="6"/>
  <c r="BH350" i="6"/>
  <c r="BG350" i="6"/>
  <c r="BF350" i="6"/>
  <c r="BE350" i="6"/>
  <c r="BD350" i="6"/>
  <c r="BC350" i="6"/>
  <c r="BB350" i="6"/>
  <c r="BA350" i="6"/>
  <c r="AZ350" i="6"/>
  <c r="AY350" i="6"/>
  <c r="AX350" i="6"/>
  <c r="AW350" i="6"/>
  <c r="AV350" i="6"/>
  <c r="AU350" i="6"/>
  <c r="AT350" i="6"/>
  <c r="AS350" i="6"/>
  <c r="CB348" i="6"/>
  <c r="CA348" i="6"/>
  <c r="BZ348" i="6"/>
  <c r="BY348" i="6"/>
  <c r="BX348" i="6"/>
  <c r="BW348" i="6"/>
  <c r="BV348" i="6"/>
  <c r="BU348" i="6"/>
  <c r="BT348" i="6"/>
  <c r="BS348" i="6"/>
  <c r="BR348" i="6"/>
  <c r="BQ348" i="6"/>
  <c r="BP348" i="6"/>
  <c r="BO348" i="6"/>
  <c r="BN348" i="6"/>
  <c r="BM348" i="6"/>
  <c r="BL348" i="6"/>
  <c r="BK348" i="6"/>
  <c r="BJ348" i="6"/>
  <c r="BI348" i="6"/>
  <c r="BH348" i="6"/>
  <c r="BG348" i="6"/>
  <c r="BF348" i="6"/>
  <c r="BE348" i="6"/>
  <c r="BD348" i="6"/>
  <c r="BC348" i="6"/>
  <c r="BB348" i="6"/>
  <c r="BA348" i="6"/>
  <c r="AZ348" i="6"/>
  <c r="AY348" i="6"/>
  <c r="AX348" i="6"/>
  <c r="AW348" i="6"/>
  <c r="AV348" i="6"/>
  <c r="AU348" i="6"/>
  <c r="AT348" i="6"/>
  <c r="AS348" i="6"/>
  <c r="CB347" i="6"/>
  <c r="CA347" i="6"/>
  <c r="BZ347" i="6"/>
  <c r="BY347" i="6"/>
  <c r="BX347" i="6"/>
  <c r="BW347" i="6"/>
  <c r="BV347" i="6"/>
  <c r="BU347" i="6"/>
  <c r="BT347" i="6"/>
  <c r="BS347" i="6"/>
  <c r="BR347" i="6"/>
  <c r="BQ347" i="6"/>
  <c r="BP347" i="6"/>
  <c r="BO347" i="6"/>
  <c r="BN347" i="6"/>
  <c r="BM347" i="6"/>
  <c r="BL347" i="6"/>
  <c r="BK347" i="6"/>
  <c r="BJ347" i="6"/>
  <c r="BI347" i="6"/>
  <c r="BH347" i="6"/>
  <c r="BG347" i="6"/>
  <c r="BF347" i="6"/>
  <c r="BE347" i="6"/>
  <c r="BD347" i="6"/>
  <c r="BC347" i="6"/>
  <c r="BB347" i="6"/>
  <c r="BA347" i="6"/>
  <c r="AZ347" i="6"/>
  <c r="AY347" i="6"/>
  <c r="AX347" i="6"/>
  <c r="AW347" i="6"/>
  <c r="AV347" i="6"/>
  <c r="AU347" i="6"/>
  <c r="AT347" i="6"/>
  <c r="AS347" i="6"/>
  <c r="CB346" i="6"/>
  <c r="CA346" i="6"/>
  <c r="BZ346" i="6"/>
  <c r="BY346" i="6"/>
  <c r="BX346" i="6"/>
  <c r="BW346" i="6"/>
  <c r="BV346" i="6"/>
  <c r="BU346" i="6"/>
  <c r="BT346" i="6"/>
  <c r="BS346" i="6"/>
  <c r="BR346" i="6"/>
  <c r="BQ346" i="6"/>
  <c r="BP346" i="6"/>
  <c r="BO346" i="6"/>
  <c r="BN346" i="6"/>
  <c r="BM346" i="6"/>
  <c r="BL346" i="6"/>
  <c r="BK346" i="6"/>
  <c r="BJ346" i="6"/>
  <c r="BI346" i="6"/>
  <c r="BH346" i="6"/>
  <c r="BG346" i="6"/>
  <c r="BF346" i="6"/>
  <c r="BE346" i="6"/>
  <c r="BD346" i="6"/>
  <c r="BC346" i="6"/>
  <c r="BB346" i="6"/>
  <c r="BA346" i="6"/>
  <c r="AZ346" i="6"/>
  <c r="AY346" i="6"/>
  <c r="AX346" i="6"/>
  <c r="AW346" i="6"/>
  <c r="AV346" i="6"/>
  <c r="AU346" i="6"/>
  <c r="AT346" i="6"/>
  <c r="AS346" i="6"/>
  <c r="CB343" i="6"/>
  <c r="CA343" i="6"/>
  <c r="BZ343" i="6"/>
  <c r="BY343" i="6"/>
  <c r="BX343" i="6"/>
  <c r="BW343" i="6"/>
  <c r="BV343" i="6"/>
  <c r="BU343" i="6"/>
  <c r="BT343" i="6"/>
  <c r="BS343" i="6"/>
  <c r="BR343" i="6"/>
  <c r="BQ343" i="6"/>
  <c r="BP343" i="6"/>
  <c r="BO343" i="6"/>
  <c r="BN343" i="6"/>
  <c r="BM343" i="6"/>
  <c r="BL343" i="6"/>
  <c r="BK343" i="6"/>
  <c r="BJ343" i="6"/>
  <c r="BI343" i="6"/>
  <c r="BH343" i="6"/>
  <c r="BG343" i="6"/>
  <c r="BF343" i="6"/>
  <c r="BE343" i="6"/>
  <c r="BD343" i="6"/>
  <c r="BC343" i="6"/>
  <c r="BB343" i="6"/>
  <c r="BA343" i="6"/>
  <c r="AZ343" i="6"/>
  <c r="AY343" i="6"/>
  <c r="AX343" i="6"/>
  <c r="AW343" i="6"/>
  <c r="AV343" i="6"/>
  <c r="AU343" i="6"/>
  <c r="AT343" i="6"/>
  <c r="AS343" i="6"/>
  <c r="CB342" i="6"/>
  <c r="CA342" i="6"/>
  <c r="BZ342" i="6"/>
  <c r="BY342" i="6"/>
  <c r="BX342" i="6"/>
  <c r="BW342" i="6"/>
  <c r="BV342" i="6"/>
  <c r="BU342" i="6"/>
  <c r="BT342" i="6"/>
  <c r="BS342" i="6"/>
  <c r="BR342" i="6"/>
  <c r="BQ342" i="6"/>
  <c r="BP342" i="6"/>
  <c r="BO342" i="6"/>
  <c r="BN342" i="6"/>
  <c r="BM342" i="6"/>
  <c r="BL342" i="6"/>
  <c r="BK342" i="6"/>
  <c r="BJ342" i="6"/>
  <c r="BI342" i="6"/>
  <c r="BH342" i="6"/>
  <c r="BG342" i="6"/>
  <c r="BF342" i="6"/>
  <c r="BE342" i="6"/>
  <c r="BD342" i="6"/>
  <c r="BC342" i="6"/>
  <c r="BB342" i="6"/>
  <c r="BA342" i="6"/>
  <c r="AZ342" i="6"/>
  <c r="AY342" i="6"/>
  <c r="AX342" i="6"/>
  <c r="AW342" i="6"/>
  <c r="AV342" i="6"/>
  <c r="AU342" i="6"/>
  <c r="AT342" i="6"/>
  <c r="AS342" i="6"/>
  <c r="E341" i="6"/>
  <c r="BP341" i="6" s="1"/>
  <c r="CB340" i="6"/>
  <c r="CA340" i="6"/>
  <c r="BZ340" i="6"/>
  <c r="BY340" i="6"/>
  <c r="BX340" i="6"/>
  <c r="BW340" i="6"/>
  <c r="BV340" i="6"/>
  <c r="BU340" i="6"/>
  <c r="BT340" i="6"/>
  <c r="BS340" i="6"/>
  <c r="BR340" i="6"/>
  <c r="BQ340" i="6"/>
  <c r="BP340" i="6"/>
  <c r="BO340" i="6"/>
  <c r="BN340" i="6"/>
  <c r="BM340" i="6"/>
  <c r="BL340" i="6"/>
  <c r="BK340" i="6"/>
  <c r="BJ340" i="6"/>
  <c r="BI340" i="6"/>
  <c r="BH340" i="6"/>
  <c r="BG340" i="6"/>
  <c r="BF340" i="6"/>
  <c r="BE340" i="6"/>
  <c r="BD340" i="6"/>
  <c r="BC340" i="6"/>
  <c r="BB340" i="6"/>
  <c r="BA340" i="6"/>
  <c r="AZ340" i="6"/>
  <c r="AY340" i="6"/>
  <c r="AX340" i="6"/>
  <c r="AW340" i="6"/>
  <c r="AV340" i="6"/>
  <c r="AU340" i="6"/>
  <c r="AT340" i="6"/>
  <c r="AS340" i="6"/>
  <c r="CB339" i="6"/>
  <c r="CA339" i="6"/>
  <c r="BZ339" i="6"/>
  <c r="BY339" i="6"/>
  <c r="BX339" i="6"/>
  <c r="BW339" i="6"/>
  <c r="BV339" i="6"/>
  <c r="BU339" i="6"/>
  <c r="BT339" i="6"/>
  <c r="BS339" i="6"/>
  <c r="BR339" i="6"/>
  <c r="BQ339" i="6"/>
  <c r="BP339" i="6"/>
  <c r="BO339" i="6"/>
  <c r="BN339" i="6"/>
  <c r="BM339" i="6"/>
  <c r="BL339" i="6"/>
  <c r="BK339" i="6"/>
  <c r="BJ339" i="6"/>
  <c r="BI339" i="6"/>
  <c r="BH339" i="6"/>
  <c r="BG339" i="6"/>
  <c r="BF339" i="6"/>
  <c r="BE339" i="6"/>
  <c r="BD339" i="6"/>
  <c r="BC339" i="6"/>
  <c r="BB339" i="6"/>
  <c r="BA339" i="6"/>
  <c r="AZ339" i="6"/>
  <c r="AY339" i="6"/>
  <c r="AX339" i="6"/>
  <c r="AW339" i="6"/>
  <c r="AV339" i="6"/>
  <c r="AU339" i="6"/>
  <c r="AT339" i="6"/>
  <c r="AS339" i="6"/>
  <c r="CB338" i="6"/>
  <c r="CA338" i="6"/>
  <c r="BZ338" i="6"/>
  <c r="BY338" i="6"/>
  <c r="BX338" i="6"/>
  <c r="BW338" i="6"/>
  <c r="BV338" i="6"/>
  <c r="BU338" i="6"/>
  <c r="BT338" i="6"/>
  <c r="BS338" i="6"/>
  <c r="BR338" i="6"/>
  <c r="BQ338" i="6"/>
  <c r="BP338" i="6"/>
  <c r="BO338" i="6"/>
  <c r="BN338" i="6"/>
  <c r="BM338" i="6"/>
  <c r="BL338" i="6"/>
  <c r="BK338" i="6"/>
  <c r="BJ338" i="6"/>
  <c r="BI338" i="6"/>
  <c r="BH338" i="6"/>
  <c r="BG338" i="6"/>
  <c r="BF338" i="6"/>
  <c r="BE338" i="6"/>
  <c r="BD338" i="6"/>
  <c r="BC338" i="6"/>
  <c r="BB338" i="6"/>
  <c r="BA338" i="6"/>
  <c r="AZ338" i="6"/>
  <c r="AY338" i="6"/>
  <c r="AX338" i="6"/>
  <c r="AW338" i="6"/>
  <c r="AV338" i="6"/>
  <c r="AU338" i="6"/>
  <c r="AT338" i="6"/>
  <c r="AS338" i="6"/>
  <c r="CB337" i="6"/>
  <c r="CA337" i="6"/>
  <c r="BZ337" i="6"/>
  <c r="BY337" i="6"/>
  <c r="BX337" i="6"/>
  <c r="BW337" i="6"/>
  <c r="BV337" i="6"/>
  <c r="BU337" i="6"/>
  <c r="BT337" i="6"/>
  <c r="BS337" i="6"/>
  <c r="BR337" i="6"/>
  <c r="BQ337" i="6"/>
  <c r="BP337" i="6"/>
  <c r="BO337" i="6"/>
  <c r="BN337" i="6"/>
  <c r="BM337" i="6"/>
  <c r="BL337" i="6"/>
  <c r="BK337" i="6"/>
  <c r="BJ337" i="6"/>
  <c r="BI337" i="6"/>
  <c r="BH337" i="6"/>
  <c r="BG337" i="6"/>
  <c r="BF337" i="6"/>
  <c r="BE337" i="6"/>
  <c r="BD337" i="6"/>
  <c r="BC337" i="6"/>
  <c r="BB337" i="6"/>
  <c r="BA337" i="6"/>
  <c r="AZ337" i="6"/>
  <c r="AY337" i="6"/>
  <c r="AX337" i="6"/>
  <c r="AW337" i="6"/>
  <c r="AV337" i="6"/>
  <c r="AU337" i="6"/>
  <c r="AT337" i="6"/>
  <c r="AS337" i="6"/>
  <c r="CB335" i="6"/>
  <c r="CA335" i="6"/>
  <c r="BZ335" i="6"/>
  <c r="BY335" i="6"/>
  <c r="BX335" i="6"/>
  <c r="BW335" i="6"/>
  <c r="BV335" i="6"/>
  <c r="BU335" i="6"/>
  <c r="BT335" i="6"/>
  <c r="BS335" i="6"/>
  <c r="BR335" i="6"/>
  <c r="BQ335" i="6"/>
  <c r="BP335" i="6"/>
  <c r="BO335" i="6"/>
  <c r="BN335" i="6"/>
  <c r="BM335" i="6"/>
  <c r="BL335" i="6"/>
  <c r="BK335" i="6"/>
  <c r="BJ335" i="6"/>
  <c r="BI335" i="6"/>
  <c r="BH335" i="6"/>
  <c r="BG335" i="6"/>
  <c r="BF335" i="6"/>
  <c r="BE335" i="6"/>
  <c r="BD335" i="6"/>
  <c r="BC335" i="6"/>
  <c r="BB335" i="6"/>
  <c r="BA335" i="6"/>
  <c r="AZ335" i="6"/>
  <c r="AY335" i="6"/>
  <c r="AX335" i="6"/>
  <c r="AW335" i="6"/>
  <c r="AV335" i="6"/>
  <c r="AU335" i="6"/>
  <c r="AT335" i="6"/>
  <c r="AS335" i="6"/>
  <c r="CB331" i="6"/>
  <c r="CA331" i="6"/>
  <c r="BZ331" i="6"/>
  <c r="BY331" i="6"/>
  <c r="BX331" i="6"/>
  <c r="BW331" i="6"/>
  <c r="BV331" i="6"/>
  <c r="BU331" i="6"/>
  <c r="BT331" i="6"/>
  <c r="BS331" i="6"/>
  <c r="BR331" i="6"/>
  <c r="BQ331" i="6"/>
  <c r="BP331" i="6"/>
  <c r="BO331" i="6"/>
  <c r="BN331" i="6"/>
  <c r="BM331" i="6"/>
  <c r="BL331" i="6"/>
  <c r="BK331" i="6"/>
  <c r="BJ331" i="6"/>
  <c r="BI331" i="6"/>
  <c r="BH331" i="6"/>
  <c r="BG331" i="6"/>
  <c r="BF331" i="6"/>
  <c r="BE331" i="6"/>
  <c r="BD331" i="6"/>
  <c r="BC331" i="6"/>
  <c r="BB331" i="6"/>
  <c r="BA331" i="6"/>
  <c r="AZ331" i="6"/>
  <c r="AY331" i="6"/>
  <c r="AX331" i="6"/>
  <c r="AW331" i="6"/>
  <c r="AV331" i="6"/>
  <c r="AU331" i="6"/>
  <c r="AT331" i="6"/>
  <c r="AS331" i="6"/>
  <c r="E330" i="6"/>
  <c r="BU330" i="6" s="1"/>
  <c r="CB329" i="6"/>
  <c r="CA329" i="6"/>
  <c r="BZ329" i="6"/>
  <c r="BY329" i="6"/>
  <c r="BX329" i="6"/>
  <c r="BW329" i="6"/>
  <c r="BV329" i="6"/>
  <c r="BU329" i="6"/>
  <c r="BT329" i="6"/>
  <c r="BS329" i="6"/>
  <c r="BR329" i="6"/>
  <c r="BQ329" i="6"/>
  <c r="BP329" i="6"/>
  <c r="BO329" i="6"/>
  <c r="BN329" i="6"/>
  <c r="BM329" i="6"/>
  <c r="BL329" i="6"/>
  <c r="BK329" i="6"/>
  <c r="BJ329" i="6"/>
  <c r="BI329" i="6"/>
  <c r="BH329" i="6"/>
  <c r="BG329" i="6"/>
  <c r="BF329" i="6"/>
  <c r="BE329" i="6"/>
  <c r="BD329" i="6"/>
  <c r="BC329" i="6"/>
  <c r="BB329" i="6"/>
  <c r="BA329" i="6"/>
  <c r="AZ329" i="6"/>
  <c r="AY329" i="6"/>
  <c r="AX329" i="6"/>
  <c r="AW329" i="6"/>
  <c r="AV329" i="6"/>
  <c r="AU329" i="6"/>
  <c r="AT329" i="6"/>
  <c r="AS329" i="6"/>
  <c r="AR329" i="6"/>
  <c r="AQ329" i="6"/>
  <c r="AP329" i="6"/>
  <c r="AO329" i="6"/>
  <c r="AN329" i="6"/>
  <c r="AM329" i="6"/>
  <c r="AL329" i="6"/>
  <c r="AK329" i="6"/>
  <c r="AJ329" i="6"/>
  <c r="AI329" i="6"/>
  <c r="AH329" i="6"/>
  <c r="AG329" i="6"/>
  <c r="CB325" i="6"/>
  <c r="CA325" i="6"/>
  <c r="BZ325" i="6"/>
  <c r="BY325" i="6"/>
  <c r="BX325" i="6"/>
  <c r="BW325" i="6"/>
  <c r="BV325" i="6"/>
  <c r="BU325" i="6"/>
  <c r="BT325" i="6"/>
  <c r="BS325" i="6"/>
  <c r="BR325" i="6"/>
  <c r="BQ325" i="6"/>
  <c r="BP325" i="6"/>
  <c r="BO325" i="6"/>
  <c r="BN325" i="6"/>
  <c r="BM325" i="6"/>
  <c r="BL325" i="6"/>
  <c r="BK325" i="6"/>
  <c r="BJ325" i="6"/>
  <c r="BI325" i="6"/>
  <c r="BH325" i="6"/>
  <c r="BG325" i="6"/>
  <c r="BF325" i="6"/>
  <c r="BE325" i="6"/>
  <c r="BD325" i="6"/>
  <c r="BC325" i="6"/>
  <c r="BB325" i="6"/>
  <c r="BA325" i="6"/>
  <c r="AZ325" i="6"/>
  <c r="AY325" i="6"/>
  <c r="AX325" i="6"/>
  <c r="AW325" i="6"/>
  <c r="AV325" i="6"/>
  <c r="AU325" i="6"/>
  <c r="AT325" i="6"/>
  <c r="AS325" i="6"/>
  <c r="CB324" i="6"/>
  <c r="CA324" i="6"/>
  <c r="BZ324" i="6"/>
  <c r="BY324" i="6"/>
  <c r="BX324" i="6"/>
  <c r="BW324" i="6"/>
  <c r="BV324" i="6"/>
  <c r="BU324" i="6"/>
  <c r="BT324" i="6"/>
  <c r="BS324" i="6"/>
  <c r="BR324" i="6"/>
  <c r="BQ324" i="6"/>
  <c r="BP324" i="6"/>
  <c r="BO324" i="6"/>
  <c r="BN324" i="6"/>
  <c r="BM324" i="6"/>
  <c r="BL324" i="6"/>
  <c r="BK324" i="6"/>
  <c r="BJ324" i="6"/>
  <c r="BI324" i="6"/>
  <c r="BH324" i="6"/>
  <c r="BG324" i="6"/>
  <c r="BF324" i="6"/>
  <c r="BE324" i="6"/>
  <c r="BD324" i="6"/>
  <c r="BC324" i="6"/>
  <c r="BB324" i="6"/>
  <c r="BA324" i="6"/>
  <c r="AZ324" i="6"/>
  <c r="AY324" i="6"/>
  <c r="AX324" i="6"/>
  <c r="AW324" i="6"/>
  <c r="AV324" i="6"/>
  <c r="AU324" i="6"/>
  <c r="AT324" i="6"/>
  <c r="AS324" i="6"/>
  <c r="CB322" i="6"/>
  <c r="CA322" i="6"/>
  <c r="BZ322" i="6"/>
  <c r="BY322" i="6"/>
  <c r="BX322" i="6"/>
  <c r="BW322" i="6"/>
  <c r="BV322" i="6"/>
  <c r="BU322" i="6"/>
  <c r="BT322" i="6"/>
  <c r="BS322" i="6"/>
  <c r="BR322" i="6"/>
  <c r="BQ322" i="6"/>
  <c r="BP322" i="6"/>
  <c r="BO322" i="6"/>
  <c r="BN322" i="6"/>
  <c r="BM322" i="6"/>
  <c r="BL322" i="6"/>
  <c r="BK322" i="6"/>
  <c r="BJ322" i="6"/>
  <c r="BI322" i="6"/>
  <c r="BH322" i="6"/>
  <c r="BG322" i="6"/>
  <c r="BF322" i="6"/>
  <c r="BE322" i="6"/>
  <c r="BD322" i="6"/>
  <c r="BC322" i="6"/>
  <c r="BB322" i="6"/>
  <c r="BA322" i="6"/>
  <c r="AZ322" i="6"/>
  <c r="AY322" i="6"/>
  <c r="AX322" i="6"/>
  <c r="AW322" i="6"/>
  <c r="AV322" i="6"/>
  <c r="AU322" i="6"/>
  <c r="AT322" i="6"/>
  <c r="AS322" i="6"/>
  <c r="AR322" i="6"/>
  <c r="AQ322" i="6"/>
  <c r="AP322" i="6"/>
  <c r="AO322" i="6"/>
  <c r="AN322" i="6"/>
  <c r="AM322" i="6"/>
  <c r="AL322" i="6"/>
  <c r="AK322" i="6"/>
  <c r="AJ322" i="6"/>
  <c r="AI322" i="6"/>
  <c r="AH322" i="6"/>
  <c r="AG322" i="6"/>
  <c r="CB321" i="6"/>
  <c r="CA321" i="6"/>
  <c r="BZ321" i="6"/>
  <c r="BY321" i="6"/>
  <c r="BX321" i="6"/>
  <c r="BW321" i="6"/>
  <c r="BV321" i="6"/>
  <c r="BU321" i="6"/>
  <c r="BT321" i="6"/>
  <c r="BS321" i="6"/>
  <c r="BR321" i="6"/>
  <c r="BQ321" i="6"/>
  <c r="BP321" i="6"/>
  <c r="BO321" i="6"/>
  <c r="BN321" i="6"/>
  <c r="BM321" i="6"/>
  <c r="BL321" i="6"/>
  <c r="BK321" i="6"/>
  <c r="BJ321" i="6"/>
  <c r="BI321" i="6"/>
  <c r="BH321" i="6"/>
  <c r="BG321" i="6"/>
  <c r="BF321" i="6"/>
  <c r="BE321" i="6"/>
  <c r="BD321" i="6"/>
  <c r="BC321" i="6"/>
  <c r="BB321" i="6"/>
  <c r="BA321" i="6"/>
  <c r="AZ321" i="6"/>
  <c r="AY321" i="6"/>
  <c r="AX321" i="6"/>
  <c r="AW321" i="6"/>
  <c r="AV321" i="6"/>
  <c r="AU321" i="6"/>
  <c r="AT321" i="6"/>
  <c r="AS321" i="6"/>
  <c r="CB318" i="6"/>
  <c r="CA318" i="6"/>
  <c r="BZ318" i="6"/>
  <c r="BY318" i="6"/>
  <c r="BX318" i="6"/>
  <c r="BW318" i="6"/>
  <c r="BV318" i="6"/>
  <c r="BU318" i="6"/>
  <c r="BT318" i="6"/>
  <c r="BS318" i="6"/>
  <c r="BR318" i="6"/>
  <c r="BQ318" i="6"/>
  <c r="BP318" i="6"/>
  <c r="BO318" i="6"/>
  <c r="BN318" i="6"/>
  <c r="BM318" i="6"/>
  <c r="BL318" i="6"/>
  <c r="BK318" i="6"/>
  <c r="BJ318" i="6"/>
  <c r="BI318" i="6"/>
  <c r="BH318" i="6"/>
  <c r="BG318" i="6"/>
  <c r="BF318" i="6"/>
  <c r="BE318" i="6"/>
  <c r="BD318" i="6"/>
  <c r="BC318" i="6"/>
  <c r="BB318" i="6"/>
  <c r="BA318" i="6"/>
  <c r="AZ318" i="6"/>
  <c r="AY318" i="6"/>
  <c r="AX318" i="6"/>
  <c r="AW318" i="6"/>
  <c r="AV318" i="6"/>
  <c r="AU318" i="6"/>
  <c r="AT318" i="6"/>
  <c r="AS318" i="6"/>
  <c r="AR318" i="6"/>
  <c r="AQ318" i="6"/>
  <c r="AP318" i="6"/>
  <c r="AO318" i="6"/>
  <c r="AN318" i="6"/>
  <c r="AM318" i="6"/>
  <c r="AL318" i="6"/>
  <c r="AK318" i="6"/>
  <c r="AJ318" i="6"/>
  <c r="AI318" i="6"/>
  <c r="AH318" i="6"/>
  <c r="AG318" i="6"/>
  <c r="CB316" i="6"/>
  <c r="CA316" i="6"/>
  <c r="BZ316" i="6"/>
  <c r="BY316" i="6"/>
  <c r="BX316" i="6"/>
  <c r="BW316" i="6"/>
  <c r="BV316" i="6"/>
  <c r="BU316" i="6"/>
  <c r="BT316" i="6"/>
  <c r="BS316" i="6"/>
  <c r="BR316" i="6"/>
  <c r="BQ316" i="6"/>
  <c r="BP316" i="6"/>
  <c r="BO316" i="6"/>
  <c r="BN316" i="6"/>
  <c r="BM316" i="6"/>
  <c r="BL316" i="6"/>
  <c r="BK316" i="6"/>
  <c r="BJ316" i="6"/>
  <c r="BI316" i="6"/>
  <c r="BH316" i="6"/>
  <c r="BG316" i="6"/>
  <c r="BF316" i="6"/>
  <c r="BE316" i="6"/>
  <c r="BD316" i="6"/>
  <c r="BC316" i="6"/>
  <c r="BB316" i="6"/>
  <c r="BA316" i="6"/>
  <c r="AZ316" i="6"/>
  <c r="AY316" i="6"/>
  <c r="AX316" i="6"/>
  <c r="AW316" i="6"/>
  <c r="AV316" i="6"/>
  <c r="AU316" i="6"/>
  <c r="AT316" i="6"/>
  <c r="AS316" i="6"/>
  <c r="AR316" i="6"/>
  <c r="AQ316" i="6"/>
  <c r="AP316" i="6"/>
  <c r="AO316" i="6"/>
  <c r="AN316" i="6"/>
  <c r="AM316" i="6"/>
  <c r="AL316" i="6"/>
  <c r="AK316" i="6"/>
  <c r="AJ316" i="6"/>
  <c r="AI316" i="6"/>
  <c r="AH316" i="6"/>
  <c r="AG316" i="6"/>
  <c r="CB315" i="6"/>
  <c r="CA315" i="6"/>
  <c r="BZ315" i="6"/>
  <c r="BY315" i="6"/>
  <c r="BX315" i="6"/>
  <c r="BW315" i="6"/>
  <c r="BV315" i="6"/>
  <c r="BU315" i="6"/>
  <c r="BT315" i="6"/>
  <c r="BS315" i="6"/>
  <c r="BR315" i="6"/>
  <c r="BQ315" i="6"/>
  <c r="BP315" i="6"/>
  <c r="BO315" i="6"/>
  <c r="BN315" i="6"/>
  <c r="BM315" i="6"/>
  <c r="BL315" i="6"/>
  <c r="BK315" i="6"/>
  <c r="BJ315" i="6"/>
  <c r="BI315" i="6"/>
  <c r="BH315" i="6"/>
  <c r="BG315" i="6"/>
  <c r="BF315" i="6"/>
  <c r="BE315" i="6"/>
  <c r="BD315" i="6"/>
  <c r="BC315" i="6"/>
  <c r="BB315" i="6"/>
  <c r="BA315" i="6"/>
  <c r="AZ315" i="6"/>
  <c r="AY315" i="6"/>
  <c r="AX315" i="6"/>
  <c r="AW315" i="6"/>
  <c r="AV315" i="6"/>
  <c r="AU315" i="6"/>
  <c r="AT315" i="6"/>
  <c r="AS315" i="6"/>
  <c r="AR315" i="6"/>
  <c r="AQ315" i="6"/>
  <c r="AP315" i="6"/>
  <c r="AO315" i="6"/>
  <c r="AN315" i="6"/>
  <c r="AM315" i="6"/>
  <c r="AL315" i="6"/>
  <c r="AK315" i="6"/>
  <c r="AJ315" i="6"/>
  <c r="AI315" i="6"/>
  <c r="AH315" i="6"/>
  <c r="AG315" i="6"/>
  <c r="CB311" i="6"/>
  <c r="CA311" i="6"/>
  <c r="BZ311" i="6"/>
  <c r="BY311" i="6"/>
  <c r="BX311" i="6"/>
  <c r="BW311" i="6"/>
  <c r="BV311" i="6"/>
  <c r="BU311" i="6"/>
  <c r="BT311" i="6"/>
  <c r="BS311" i="6"/>
  <c r="BR311" i="6"/>
  <c r="BQ311" i="6"/>
  <c r="BP311" i="6"/>
  <c r="BO311" i="6"/>
  <c r="BN311" i="6"/>
  <c r="BM311" i="6"/>
  <c r="BL311" i="6"/>
  <c r="BK311" i="6"/>
  <c r="BJ311" i="6"/>
  <c r="BI311" i="6"/>
  <c r="BH311" i="6"/>
  <c r="BG311" i="6"/>
  <c r="BF311" i="6"/>
  <c r="BE311" i="6"/>
  <c r="BD311" i="6"/>
  <c r="BC311" i="6"/>
  <c r="BB311" i="6"/>
  <c r="BA311" i="6"/>
  <c r="AZ311" i="6"/>
  <c r="AY311" i="6"/>
  <c r="AX311" i="6"/>
  <c r="AW311" i="6"/>
  <c r="AV311" i="6"/>
  <c r="AU311" i="6"/>
  <c r="AT311" i="6"/>
  <c r="AS311" i="6"/>
  <c r="CB310" i="6"/>
  <c r="CA310" i="6"/>
  <c r="BZ310" i="6"/>
  <c r="BY310" i="6"/>
  <c r="BX310" i="6"/>
  <c r="BW310" i="6"/>
  <c r="BV310" i="6"/>
  <c r="BU310" i="6"/>
  <c r="BT310" i="6"/>
  <c r="BS310" i="6"/>
  <c r="BR310" i="6"/>
  <c r="BQ310" i="6"/>
  <c r="BP310" i="6"/>
  <c r="BO310" i="6"/>
  <c r="BN310" i="6"/>
  <c r="BM310" i="6"/>
  <c r="BL310" i="6"/>
  <c r="BK310" i="6"/>
  <c r="BJ310" i="6"/>
  <c r="BI310" i="6"/>
  <c r="BH310" i="6"/>
  <c r="BG310" i="6"/>
  <c r="BF310" i="6"/>
  <c r="BE310" i="6"/>
  <c r="BD310" i="6"/>
  <c r="BC310" i="6"/>
  <c r="BB310" i="6"/>
  <c r="BA310" i="6"/>
  <c r="AZ310" i="6"/>
  <c r="AY310" i="6"/>
  <c r="AX310" i="6"/>
  <c r="AW310" i="6"/>
  <c r="AV310" i="6"/>
  <c r="AU310" i="6"/>
  <c r="AT310" i="6"/>
  <c r="AS310" i="6"/>
  <c r="CB309" i="6"/>
  <c r="CA309" i="6"/>
  <c r="BZ309" i="6"/>
  <c r="BY309" i="6"/>
  <c r="BX309" i="6"/>
  <c r="BW309" i="6"/>
  <c r="BV309" i="6"/>
  <c r="BU309" i="6"/>
  <c r="BT309" i="6"/>
  <c r="BS309" i="6"/>
  <c r="BR309" i="6"/>
  <c r="BQ309" i="6"/>
  <c r="BP309" i="6"/>
  <c r="BO309" i="6"/>
  <c r="BN309" i="6"/>
  <c r="BM309" i="6"/>
  <c r="BL309" i="6"/>
  <c r="BK309" i="6"/>
  <c r="BJ309" i="6"/>
  <c r="BI309" i="6"/>
  <c r="BH309" i="6"/>
  <c r="BG309" i="6"/>
  <c r="BF309" i="6"/>
  <c r="BE309" i="6"/>
  <c r="BD309" i="6"/>
  <c r="BC309" i="6"/>
  <c r="BB309" i="6"/>
  <c r="BA309" i="6"/>
  <c r="AZ309" i="6"/>
  <c r="AY309" i="6"/>
  <c r="AX309" i="6"/>
  <c r="AW309" i="6"/>
  <c r="AV309" i="6"/>
  <c r="AU309" i="6"/>
  <c r="AT309" i="6"/>
  <c r="AS309" i="6"/>
  <c r="CB308" i="6"/>
  <c r="CA308" i="6"/>
  <c r="BZ308" i="6"/>
  <c r="BY308" i="6"/>
  <c r="BX308" i="6"/>
  <c r="BW308" i="6"/>
  <c r="BV308" i="6"/>
  <c r="BU308" i="6"/>
  <c r="BT308" i="6"/>
  <c r="BS308" i="6"/>
  <c r="BR308" i="6"/>
  <c r="BQ308" i="6"/>
  <c r="BP308" i="6"/>
  <c r="BO308" i="6"/>
  <c r="BN308" i="6"/>
  <c r="BM308" i="6"/>
  <c r="BL308" i="6"/>
  <c r="BK308" i="6"/>
  <c r="BJ308" i="6"/>
  <c r="BI308" i="6"/>
  <c r="BH308" i="6"/>
  <c r="BG308" i="6"/>
  <c r="BF308" i="6"/>
  <c r="BE308" i="6"/>
  <c r="BD308" i="6"/>
  <c r="BC308" i="6"/>
  <c r="BB308" i="6"/>
  <c r="BA308" i="6"/>
  <c r="AZ308" i="6"/>
  <c r="AY308" i="6"/>
  <c r="AX308" i="6"/>
  <c r="AW308" i="6"/>
  <c r="AV308" i="6"/>
  <c r="AU308" i="6"/>
  <c r="AT308" i="6"/>
  <c r="AS308" i="6"/>
  <c r="CB307" i="6"/>
  <c r="CA307" i="6"/>
  <c r="BZ307" i="6"/>
  <c r="BY307" i="6"/>
  <c r="BX307" i="6"/>
  <c r="BW307" i="6"/>
  <c r="BV307" i="6"/>
  <c r="BU307" i="6"/>
  <c r="BT307" i="6"/>
  <c r="BS307" i="6"/>
  <c r="BR307" i="6"/>
  <c r="BQ307" i="6"/>
  <c r="BP307" i="6"/>
  <c r="BO307" i="6"/>
  <c r="BN307" i="6"/>
  <c r="BM307" i="6"/>
  <c r="BL307" i="6"/>
  <c r="BK307" i="6"/>
  <c r="BJ307" i="6"/>
  <c r="BI307" i="6"/>
  <c r="BH307" i="6"/>
  <c r="BG307" i="6"/>
  <c r="BF307" i="6"/>
  <c r="BE307" i="6"/>
  <c r="BD307" i="6"/>
  <c r="BC307" i="6"/>
  <c r="BB307" i="6"/>
  <c r="BA307" i="6"/>
  <c r="AZ307" i="6"/>
  <c r="AY307" i="6"/>
  <c r="AX307" i="6"/>
  <c r="AW307" i="6"/>
  <c r="AV307" i="6"/>
  <c r="AU307" i="6"/>
  <c r="AT307" i="6"/>
  <c r="AS307" i="6"/>
  <c r="CB306" i="6"/>
  <c r="CA306" i="6"/>
  <c r="BZ306" i="6"/>
  <c r="BY306" i="6"/>
  <c r="BX306" i="6"/>
  <c r="BW306" i="6"/>
  <c r="BV306" i="6"/>
  <c r="BU306" i="6"/>
  <c r="BT306" i="6"/>
  <c r="BS306" i="6"/>
  <c r="BR306" i="6"/>
  <c r="BQ306" i="6"/>
  <c r="BP306" i="6"/>
  <c r="BO306" i="6"/>
  <c r="BN306" i="6"/>
  <c r="BM306" i="6"/>
  <c r="BL306" i="6"/>
  <c r="BK306" i="6"/>
  <c r="BJ306" i="6"/>
  <c r="BI306" i="6"/>
  <c r="BH306" i="6"/>
  <c r="BG306" i="6"/>
  <c r="BF306" i="6"/>
  <c r="BE306" i="6"/>
  <c r="BD306" i="6"/>
  <c r="BC306" i="6"/>
  <c r="BB306" i="6"/>
  <c r="BA306" i="6"/>
  <c r="AZ306" i="6"/>
  <c r="AY306" i="6"/>
  <c r="AX306" i="6"/>
  <c r="AW306" i="6"/>
  <c r="AV306" i="6"/>
  <c r="AU306" i="6"/>
  <c r="AT306" i="6"/>
  <c r="AS306" i="6"/>
  <c r="CB302" i="6"/>
  <c r="CA302" i="6"/>
  <c r="BZ302" i="6"/>
  <c r="BY302" i="6"/>
  <c r="BX302" i="6"/>
  <c r="BW302" i="6"/>
  <c r="BV302" i="6"/>
  <c r="BU302" i="6"/>
  <c r="BT302" i="6"/>
  <c r="BS302" i="6"/>
  <c r="BR302" i="6"/>
  <c r="BQ302" i="6"/>
  <c r="BP302" i="6"/>
  <c r="BO302" i="6"/>
  <c r="BN302" i="6"/>
  <c r="BM302" i="6"/>
  <c r="BL302" i="6"/>
  <c r="BK302" i="6"/>
  <c r="BJ302" i="6"/>
  <c r="BI302" i="6"/>
  <c r="BH302" i="6"/>
  <c r="BG302" i="6"/>
  <c r="BF302" i="6"/>
  <c r="BE302" i="6"/>
  <c r="BD302" i="6"/>
  <c r="BC302" i="6"/>
  <c r="BB302" i="6"/>
  <c r="BA302" i="6"/>
  <c r="AZ302" i="6"/>
  <c r="AY302" i="6"/>
  <c r="AX302" i="6"/>
  <c r="AW302" i="6"/>
  <c r="AV302" i="6"/>
  <c r="AU302" i="6"/>
  <c r="AT302" i="6"/>
  <c r="AS302" i="6"/>
  <c r="E301" i="6"/>
  <c r="CB297" i="6"/>
  <c r="CA297" i="6"/>
  <c r="BZ297" i="6"/>
  <c r="BY297" i="6"/>
  <c r="BX297" i="6"/>
  <c r="BW297" i="6"/>
  <c r="BV297" i="6"/>
  <c r="BU297" i="6"/>
  <c r="BT297" i="6"/>
  <c r="BS297" i="6"/>
  <c r="BR297" i="6"/>
  <c r="BQ297" i="6"/>
  <c r="BP297" i="6"/>
  <c r="BO297" i="6"/>
  <c r="BN297" i="6"/>
  <c r="BM297" i="6"/>
  <c r="BL297" i="6"/>
  <c r="BK297" i="6"/>
  <c r="BJ297" i="6"/>
  <c r="BI297" i="6"/>
  <c r="BH297" i="6"/>
  <c r="BG297" i="6"/>
  <c r="BF297" i="6"/>
  <c r="BE297" i="6"/>
  <c r="BD297" i="6"/>
  <c r="BC297" i="6"/>
  <c r="BB297" i="6"/>
  <c r="BA297" i="6"/>
  <c r="AZ297" i="6"/>
  <c r="AY297" i="6"/>
  <c r="AX297" i="6"/>
  <c r="AW297" i="6"/>
  <c r="AV297" i="6"/>
  <c r="AU297" i="6"/>
  <c r="AT297" i="6"/>
  <c r="AS297" i="6"/>
  <c r="CB291" i="6"/>
  <c r="CA291" i="6"/>
  <c r="BZ291" i="6"/>
  <c r="BY291" i="6"/>
  <c r="BX291" i="6"/>
  <c r="BW291" i="6"/>
  <c r="BV291" i="6"/>
  <c r="BU291" i="6"/>
  <c r="BT291" i="6"/>
  <c r="BS291" i="6"/>
  <c r="BR291" i="6"/>
  <c r="BQ291" i="6"/>
  <c r="BP291" i="6"/>
  <c r="BO291" i="6"/>
  <c r="BN291" i="6"/>
  <c r="BM291" i="6"/>
  <c r="BL291" i="6"/>
  <c r="BK291" i="6"/>
  <c r="BJ291" i="6"/>
  <c r="BI291" i="6"/>
  <c r="BH291" i="6"/>
  <c r="BG291" i="6"/>
  <c r="BF291" i="6"/>
  <c r="BE291" i="6"/>
  <c r="BD291" i="6"/>
  <c r="BC291" i="6"/>
  <c r="BB291" i="6"/>
  <c r="BA291" i="6"/>
  <c r="AZ291" i="6"/>
  <c r="AY291" i="6"/>
  <c r="AX291" i="6"/>
  <c r="AW291" i="6"/>
  <c r="AV291" i="6"/>
  <c r="AU291" i="6"/>
  <c r="AT291" i="6"/>
  <c r="AS291" i="6"/>
  <c r="AR291" i="6"/>
  <c r="AQ291" i="6"/>
  <c r="AP291" i="6"/>
  <c r="AO291" i="6"/>
  <c r="AN291" i="6"/>
  <c r="AM291" i="6"/>
  <c r="AL291" i="6"/>
  <c r="AK291" i="6"/>
  <c r="AJ291" i="6"/>
  <c r="AI291" i="6"/>
  <c r="AH291" i="6"/>
  <c r="AG291" i="6"/>
  <c r="CB290" i="6"/>
  <c r="CA290" i="6"/>
  <c r="BZ290" i="6"/>
  <c r="BY290" i="6"/>
  <c r="BX290" i="6"/>
  <c r="BW290" i="6"/>
  <c r="BV290" i="6"/>
  <c r="BU290" i="6"/>
  <c r="BT290" i="6"/>
  <c r="BS290" i="6"/>
  <c r="BR290" i="6"/>
  <c r="BQ290" i="6"/>
  <c r="BP290" i="6"/>
  <c r="BO290" i="6"/>
  <c r="BN290" i="6"/>
  <c r="BM290" i="6"/>
  <c r="BL290" i="6"/>
  <c r="BK290" i="6"/>
  <c r="BJ290" i="6"/>
  <c r="BI290" i="6"/>
  <c r="BH290" i="6"/>
  <c r="BG290" i="6"/>
  <c r="BF290" i="6"/>
  <c r="BE290" i="6"/>
  <c r="BD290" i="6"/>
  <c r="BC290" i="6"/>
  <c r="BB290" i="6"/>
  <c r="BA290" i="6"/>
  <c r="AZ290" i="6"/>
  <c r="AY290" i="6"/>
  <c r="AX290" i="6"/>
  <c r="AW290" i="6"/>
  <c r="AV290" i="6"/>
  <c r="AU290" i="6"/>
  <c r="AT290" i="6"/>
  <c r="AS290" i="6"/>
  <c r="AR290" i="6"/>
  <c r="AQ290" i="6"/>
  <c r="AP290" i="6"/>
  <c r="AO290" i="6"/>
  <c r="AN290" i="6"/>
  <c r="AM290" i="6"/>
  <c r="AL290" i="6"/>
  <c r="AK290" i="6"/>
  <c r="AJ290" i="6"/>
  <c r="AI290" i="6"/>
  <c r="AH290" i="6"/>
  <c r="CB288" i="6"/>
  <c r="CA288" i="6"/>
  <c r="BZ288" i="6"/>
  <c r="BY288" i="6"/>
  <c r="BX288" i="6"/>
  <c r="BW288" i="6"/>
  <c r="BV288" i="6"/>
  <c r="BU288" i="6"/>
  <c r="BT288" i="6"/>
  <c r="BS288" i="6"/>
  <c r="BR288" i="6"/>
  <c r="BQ288" i="6"/>
  <c r="BP288" i="6"/>
  <c r="BO288" i="6"/>
  <c r="BN288" i="6"/>
  <c r="BM288" i="6"/>
  <c r="BL288" i="6"/>
  <c r="BK288" i="6"/>
  <c r="BJ288" i="6"/>
  <c r="BI288" i="6"/>
  <c r="BH288" i="6"/>
  <c r="BG288" i="6"/>
  <c r="BF288" i="6"/>
  <c r="BE288" i="6"/>
  <c r="BD288" i="6"/>
  <c r="BC288" i="6"/>
  <c r="BB288" i="6"/>
  <c r="BA288" i="6"/>
  <c r="AZ288" i="6"/>
  <c r="AY288" i="6"/>
  <c r="AX288" i="6"/>
  <c r="AW288" i="6"/>
  <c r="AV288" i="6"/>
  <c r="AU288" i="6"/>
  <c r="AT288" i="6"/>
  <c r="AS288" i="6"/>
  <c r="AR288" i="6"/>
  <c r="AQ288" i="6"/>
  <c r="AP288" i="6"/>
  <c r="AO288" i="6"/>
  <c r="AN288" i="6"/>
  <c r="AM288" i="6"/>
  <c r="AL288" i="6"/>
  <c r="AK288" i="6"/>
  <c r="AJ288" i="6"/>
  <c r="AI288" i="6"/>
  <c r="AH288" i="6"/>
  <c r="AG288" i="6"/>
  <c r="CB270" i="6"/>
  <c r="CA270" i="6"/>
  <c r="BZ270" i="6"/>
  <c r="BY270" i="6"/>
  <c r="BX270" i="6"/>
  <c r="BW270" i="6"/>
  <c r="BV270" i="6"/>
  <c r="BU270" i="6"/>
  <c r="BT270" i="6"/>
  <c r="BS270" i="6"/>
  <c r="BR270" i="6"/>
  <c r="BQ270" i="6"/>
  <c r="BP270" i="6"/>
  <c r="BO270" i="6"/>
  <c r="BN270" i="6"/>
  <c r="BM270" i="6"/>
  <c r="BL270" i="6"/>
  <c r="BK270" i="6"/>
  <c r="BJ270" i="6"/>
  <c r="BI270" i="6"/>
  <c r="BH270" i="6"/>
  <c r="BG270" i="6"/>
  <c r="BF270" i="6"/>
  <c r="BE270" i="6"/>
  <c r="BD270" i="6"/>
  <c r="BC270" i="6"/>
  <c r="BB270" i="6"/>
  <c r="BA270" i="6"/>
  <c r="AZ270" i="6"/>
  <c r="AY270" i="6"/>
  <c r="AX270" i="6"/>
  <c r="AW270" i="6"/>
  <c r="AV270" i="6"/>
  <c r="AU270" i="6"/>
  <c r="AT270" i="6"/>
  <c r="AS270" i="6"/>
  <c r="AR270" i="6"/>
  <c r="AQ270" i="6"/>
  <c r="AP270" i="6"/>
  <c r="AO270" i="6"/>
  <c r="AN270" i="6"/>
  <c r="AM270" i="6"/>
  <c r="AL270" i="6"/>
  <c r="AK270" i="6"/>
  <c r="AJ270" i="6"/>
  <c r="AI270" i="6"/>
  <c r="AH270" i="6"/>
  <c r="AG270" i="6"/>
  <c r="CB251" i="6"/>
  <c r="CA251" i="6"/>
  <c r="BZ251" i="6"/>
  <c r="BY251" i="6"/>
  <c r="BX251" i="6"/>
  <c r="BW251" i="6"/>
  <c r="BV251" i="6"/>
  <c r="BU251" i="6"/>
  <c r="BT251" i="6"/>
  <c r="BS251" i="6"/>
  <c r="BR251" i="6"/>
  <c r="BQ251" i="6"/>
  <c r="BP251" i="6"/>
  <c r="BO251" i="6"/>
  <c r="BN251" i="6"/>
  <c r="BM251" i="6"/>
  <c r="BL251" i="6"/>
  <c r="BK251" i="6"/>
  <c r="BJ251" i="6"/>
  <c r="BI251" i="6"/>
  <c r="BH251" i="6"/>
  <c r="BG251" i="6"/>
  <c r="BF251" i="6"/>
  <c r="BE251" i="6"/>
  <c r="BD251" i="6"/>
  <c r="BC251" i="6"/>
  <c r="BB251" i="6"/>
  <c r="BA251" i="6"/>
  <c r="AZ251" i="6"/>
  <c r="AY251" i="6"/>
  <c r="AX251" i="6"/>
  <c r="AW251" i="6"/>
  <c r="AV251" i="6"/>
  <c r="AU251" i="6"/>
  <c r="AT251" i="6"/>
  <c r="AS251" i="6"/>
  <c r="AR251" i="6"/>
  <c r="AQ251" i="6"/>
  <c r="AP251" i="6"/>
  <c r="AO251" i="6"/>
  <c r="AN251" i="6"/>
  <c r="AM251" i="6"/>
  <c r="AL251" i="6"/>
  <c r="AK251" i="6"/>
  <c r="AJ251" i="6"/>
  <c r="AI251" i="6"/>
  <c r="AH251" i="6"/>
  <c r="AG251" i="6"/>
  <c r="E247" i="6"/>
  <c r="E246" i="6"/>
  <c r="AY242" i="6"/>
  <c r="E242" i="6"/>
  <c r="BY242" i="6" s="1"/>
  <c r="CB241" i="6"/>
  <c r="CA241" i="6"/>
  <c r="BZ241" i="6"/>
  <c r="BY241" i="6"/>
  <c r="BX241" i="6"/>
  <c r="BW241" i="6"/>
  <c r="BV241" i="6"/>
  <c r="BU241" i="6"/>
  <c r="BT241" i="6"/>
  <c r="BS241" i="6"/>
  <c r="BR241" i="6"/>
  <c r="BQ241" i="6"/>
  <c r="BP241" i="6"/>
  <c r="BO241" i="6"/>
  <c r="BN241" i="6"/>
  <c r="BM241" i="6"/>
  <c r="BL241" i="6"/>
  <c r="BK241" i="6"/>
  <c r="BJ241" i="6"/>
  <c r="BI241" i="6"/>
  <c r="BH241" i="6"/>
  <c r="BG241" i="6"/>
  <c r="BF241" i="6"/>
  <c r="BE241" i="6"/>
  <c r="BD241" i="6"/>
  <c r="BC241" i="6"/>
  <c r="BB241" i="6"/>
  <c r="BA241" i="6"/>
  <c r="AZ241" i="6"/>
  <c r="AY241" i="6"/>
  <c r="AX241" i="6"/>
  <c r="AW241" i="6"/>
  <c r="AV241" i="6"/>
  <c r="AU241" i="6"/>
  <c r="AT241" i="6"/>
  <c r="AS241" i="6"/>
  <c r="AR241" i="6"/>
  <c r="AQ241" i="6"/>
  <c r="AP241" i="6"/>
  <c r="AO241" i="6"/>
  <c r="AN241" i="6"/>
  <c r="AM241" i="6"/>
  <c r="AL241" i="6"/>
  <c r="AK241" i="6"/>
  <c r="AJ241" i="6"/>
  <c r="AI241" i="6"/>
  <c r="AH241" i="6"/>
  <c r="AG241" i="6"/>
  <c r="CB239" i="6"/>
  <c r="CA239" i="6"/>
  <c r="BZ239" i="6"/>
  <c r="BY239" i="6"/>
  <c r="BX239" i="6"/>
  <c r="BW239" i="6"/>
  <c r="BV239" i="6"/>
  <c r="BU239" i="6"/>
  <c r="BT239" i="6"/>
  <c r="BS239" i="6"/>
  <c r="BR239" i="6"/>
  <c r="BQ239" i="6"/>
  <c r="BP239" i="6"/>
  <c r="BO239" i="6"/>
  <c r="BN239" i="6"/>
  <c r="BM239" i="6"/>
  <c r="BL239" i="6"/>
  <c r="BK239" i="6"/>
  <c r="BJ239" i="6"/>
  <c r="BI239" i="6"/>
  <c r="BH239" i="6"/>
  <c r="BG239" i="6"/>
  <c r="BF239" i="6"/>
  <c r="BE239" i="6"/>
  <c r="BD239" i="6"/>
  <c r="BC239" i="6"/>
  <c r="BB239" i="6"/>
  <c r="BA239" i="6"/>
  <c r="AZ239" i="6"/>
  <c r="AY239" i="6"/>
  <c r="AX239" i="6"/>
  <c r="AW239" i="6"/>
  <c r="AV239" i="6"/>
  <c r="AU239" i="6"/>
  <c r="AT239" i="6"/>
  <c r="AS239" i="6"/>
  <c r="AR239" i="6"/>
  <c r="AQ239" i="6"/>
  <c r="AP239" i="6"/>
  <c r="AO239" i="6"/>
  <c r="AN239" i="6"/>
  <c r="AM239" i="6"/>
  <c r="AL239" i="6"/>
  <c r="AK239" i="6"/>
  <c r="AJ239" i="6"/>
  <c r="AI239" i="6"/>
  <c r="AH239" i="6"/>
  <c r="AG239" i="6"/>
  <c r="CB227" i="6"/>
  <c r="CA227" i="6"/>
  <c r="BZ227" i="6"/>
  <c r="BY227" i="6"/>
  <c r="BX227" i="6"/>
  <c r="BW227" i="6"/>
  <c r="BV227" i="6"/>
  <c r="BU227" i="6"/>
  <c r="BT227" i="6"/>
  <c r="BS227" i="6"/>
  <c r="BR227" i="6"/>
  <c r="BQ227" i="6"/>
  <c r="BP227" i="6"/>
  <c r="BO227" i="6"/>
  <c r="BN227" i="6"/>
  <c r="BM227" i="6"/>
  <c r="BL227" i="6"/>
  <c r="BK227" i="6"/>
  <c r="BJ227" i="6"/>
  <c r="BI227" i="6"/>
  <c r="BH227" i="6"/>
  <c r="BG227" i="6"/>
  <c r="BF227" i="6"/>
  <c r="BE227" i="6"/>
  <c r="BD227" i="6"/>
  <c r="BC227" i="6"/>
  <c r="BB227" i="6"/>
  <c r="BA227" i="6"/>
  <c r="AZ227" i="6"/>
  <c r="AY227" i="6"/>
  <c r="AX227" i="6"/>
  <c r="AW227" i="6"/>
  <c r="AV227" i="6"/>
  <c r="AU227" i="6"/>
  <c r="AT227" i="6"/>
  <c r="AS227" i="6"/>
  <c r="AR227" i="6"/>
  <c r="AQ227" i="6"/>
  <c r="AP227" i="6"/>
  <c r="AO227" i="6"/>
  <c r="AN227" i="6"/>
  <c r="AM227" i="6"/>
  <c r="AL227" i="6"/>
  <c r="AK227" i="6"/>
  <c r="AJ227" i="6"/>
  <c r="AI227" i="6"/>
  <c r="AH227" i="6"/>
  <c r="AG227" i="6"/>
  <c r="CB226" i="6"/>
  <c r="CA226" i="6"/>
  <c r="BZ226" i="6"/>
  <c r="BY226" i="6"/>
  <c r="BX226" i="6"/>
  <c r="BW226" i="6"/>
  <c r="BV226" i="6"/>
  <c r="BU226" i="6"/>
  <c r="BT226" i="6"/>
  <c r="BS226" i="6"/>
  <c r="BR226" i="6"/>
  <c r="BQ226" i="6"/>
  <c r="BP226" i="6"/>
  <c r="BO226" i="6"/>
  <c r="BN226" i="6"/>
  <c r="BM226" i="6"/>
  <c r="BL226" i="6"/>
  <c r="BK226" i="6"/>
  <c r="BJ226" i="6"/>
  <c r="BI226" i="6"/>
  <c r="BH226" i="6"/>
  <c r="BG226" i="6"/>
  <c r="BF226" i="6"/>
  <c r="BE226" i="6"/>
  <c r="BD226" i="6"/>
  <c r="BC226" i="6"/>
  <c r="BB226" i="6"/>
  <c r="BA226" i="6"/>
  <c r="AZ226" i="6"/>
  <c r="AY226" i="6"/>
  <c r="AX226" i="6"/>
  <c r="AW226" i="6"/>
  <c r="AV226" i="6"/>
  <c r="AU226" i="6"/>
  <c r="AT226" i="6"/>
  <c r="AS226" i="6"/>
  <c r="AR226" i="6"/>
  <c r="AQ226" i="6"/>
  <c r="AP226" i="6"/>
  <c r="AO226" i="6"/>
  <c r="AN226" i="6"/>
  <c r="AM226" i="6"/>
  <c r="AL226" i="6"/>
  <c r="AK226" i="6"/>
  <c r="AJ226" i="6"/>
  <c r="AI226" i="6"/>
  <c r="AH226" i="6"/>
  <c r="AG226" i="6"/>
  <c r="CB221" i="6"/>
  <c r="CA221" i="6"/>
  <c r="BZ221" i="6"/>
  <c r="BY221" i="6"/>
  <c r="BX221" i="6"/>
  <c r="BW221" i="6"/>
  <c r="BV221" i="6"/>
  <c r="BU221" i="6"/>
  <c r="BT221" i="6"/>
  <c r="BS221" i="6"/>
  <c r="BR221" i="6"/>
  <c r="BQ221" i="6"/>
  <c r="BP221" i="6"/>
  <c r="BO221" i="6"/>
  <c r="BN221" i="6"/>
  <c r="BM221" i="6"/>
  <c r="BL221" i="6"/>
  <c r="BK221" i="6"/>
  <c r="BJ221" i="6"/>
  <c r="BI221" i="6"/>
  <c r="BH221" i="6"/>
  <c r="BG221" i="6"/>
  <c r="BF221" i="6"/>
  <c r="BE221" i="6"/>
  <c r="BD221" i="6"/>
  <c r="BC221" i="6"/>
  <c r="BB221" i="6"/>
  <c r="BA221" i="6"/>
  <c r="AZ221" i="6"/>
  <c r="AY221" i="6"/>
  <c r="AX221" i="6"/>
  <c r="AW221" i="6"/>
  <c r="AV221" i="6"/>
  <c r="AU221" i="6"/>
  <c r="AT221" i="6"/>
  <c r="AS221" i="6"/>
  <c r="AR221" i="6"/>
  <c r="AQ221" i="6"/>
  <c r="AP221" i="6"/>
  <c r="AO221" i="6"/>
  <c r="AN221" i="6"/>
  <c r="AM221" i="6"/>
  <c r="AL221" i="6"/>
  <c r="AK221" i="6"/>
  <c r="AJ221" i="6"/>
  <c r="AI221" i="6"/>
  <c r="AH221" i="6"/>
  <c r="AG221" i="6"/>
  <c r="AF221" i="6"/>
  <c r="AE221" i="6"/>
  <c r="AD221" i="6"/>
  <c r="AC221" i="6"/>
  <c r="AB221" i="6"/>
  <c r="AA221" i="6"/>
  <c r="Z221" i="6"/>
  <c r="Y221" i="6"/>
  <c r="X221" i="6"/>
  <c r="W221" i="6"/>
  <c r="V221" i="6"/>
  <c r="U221" i="6"/>
  <c r="CB199" i="6"/>
  <c r="CA199" i="6"/>
  <c r="BZ199" i="6"/>
  <c r="BY199" i="6"/>
  <c r="BX199" i="6"/>
  <c r="BW199" i="6"/>
  <c r="BV199" i="6"/>
  <c r="BU199" i="6"/>
  <c r="BT199" i="6"/>
  <c r="BS199" i="6"/>
  <c r="BR199" i="6"/>
  <c r="BQ199" i="6"/>
  <c r="BP199" i="6"/>
  <c r="BO199" i="6"/>
  <c r="BN199" i="6"/>
  <c r="BM199" i="6"/>
  <c r="BL199" i="6"/>
  <c r="BK199" i="6"/>
  <c r="BJ199" i="6"/>
  <c r="BI199" i="6"/>
  <c r="BH199" i="6"/>
  <c r="BG199" i="6"/>
  <c r="BF199" i="6"/>
  <c r="BE199" i="6"/>
  <c r="BD199" i="6"/>
  <c r="BC199" i="6"/>
  <c r="BB199" i="6"/>
  <c r="BA199" i="6"/>
  <c r="AZ199" i="6"/>
  <c r="AY199" i="6"/>
  <c r="AX199" i="6"/>
  <c r="AW199" i="6"/>
  <c r="AV199" i="6"/>
  <c r="AU199" i="6"/>
  <c r="AT199" i="6"/>
  <c r="AS199" i="6"/>
  <c r="AR199" i="6"/>
  <c r="CB189" i="6"/>
  <c r="CA189" i="6"/>
  <c r="BZ189" i="6"/>
  <c r="BY189" i="6"/>
  <c r="BX189" i="6"/>
  <c r="BW189" i="6"/>
  <c r="BV189" i="6"/>
  <c r="BU189" i="6"/>
  <c r="BT189" i="6"/>
  <c r="BS189" i="6"/>
  <c r="BR189" i="6"/>
  <c r="BQ189" i="6"/>
  <c r="BP189" i="6"/>
  <c r="BO189" i="6"/>
  <c r="BN189" i="6"/>
  <c r="BM189" i="6"/>
  <c r="BL189" i="6"/>
  <c r="BK189" i="6"/>
  <c r="BJ189" i="6"/>
  <c r="BI189" i="6"/>
  <c r="BH189" i="6"/>
  <c r="BG189" i="6"/>
  <c r="BF189" i="6"/>
  <c r="BE189" i="6"/>
  <c r="BD189" i="6"/>
  <c r="BC189" i="6"/>
  <c r="BB189" i="6"/>
  <c r="BA189" i="6"/>
  <c r="AZ189" i="6"/>
  <c r="AY189" i="6"/>
  <c r="AX189" i="6"/>
  <c r="AW189" i="6"/>
  <c r="AV189" i="6"/>
  <c r="AU189" i="6"/>
  <c r="AT189" i="6"/>
  <c r="AS189" i="6"/>
  <c r="AR189" i="6"/>
  <c r="AQ189" i="6"/>
  <c r="AP189" i="6"/>
  <c r="AO189" i="6"/>
  <c r="AN189" i="6"/>
  <c r="AM189" i="6"/>
  <c r="AL189" i="6"/>
  <c r="AK189" i="6"/>
  <c r="AJ189" i="6"/>
  <c r="AI189" i="6"/>
  <c r="AH189" i="6"/>
  <c r="AG189" i="6"/>
  <c r="U189" i="6"/>
  <c r="CB182" i="6"/>
  <c r="CA182" i="6"/>
  <c r="BZ182" i="6"/>
  <c r="BY182" i="6"/>
  <c r="BX182" i="6"/>
  <c r="BW182" i="6"/>
  <c r="BV182" i="6"/>
  <c r="BU182" i="6"/>
  <c r="BT182" i="6"/>
  <c r="BS182" i="6"/>
  <c r="BR182" i="6"/>
  <c r="BQ182" i="6"/>
  <c r="BP182" i="6"/>
  <c r="BO182" i="6"/>
  <c r="BN182" i="6"/>
  <c r="BM182" i="6"/>
  <c r="BL182" i="6"/>
  <c r="BK182" i="6"/>
  <c r="BJ182" i="6"/>
  <c r="BI182" i="6"/>
  <c r="BH182" i="6"/>
  <c r="BG182" i="6"/>
  <c r="BF182" i="6"/>
  <c r="BE182" i="6"/>
  <c r="BD182" i="6"/>
  <c r="BC182" i="6"/>
  <c r="BB182" i="6"/>
  <c r="BA182" i="6"/>
  <c r="AZ182" i="6"/>
  <c r="AY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CB179" i="6"/>
  <c r="CA179" i="6"/>
  <c r="BZ179" i="6"/>
  <c r="BY179" i="6"/>
  <c r="BX179" i="6"/>
  <c r="BW179" i="6"/>
  <c r="BV179" i="6"/>
  <c r="BU179" i="6"/>
  <c r="BT179" i="6"/>
  <c r="BS179" i="6"/>
  <c r="BR179" i="6"/>
  <c r="BQ179" i="6"/>
  <c r="BP179" i="6"/>
  <c r="BO179" i="6"/>
  <c r="BN179" i="6"/>
  <c r="BM179" i="6"/>
  <c r="BL179" i="6"/>
  <c r="BK179" i="6"/>
  <c r="BJ179" i="6"/>
  <c r="BI179" i="6"/>
  <c r="BH179" i="6"/>
  <c r="BG179" i="6"/>
  <c r="BF179" i="6"/>
  <c r="BE179" i="6"/>
  <c r="BD179" i="6"/>
  <c r="BC179" i="6"/>
  <c r="BB179" i="6"/>
  <c r="BA179" i="6"/>
  <c r="AZ179" i="6"/>
  <c r="AY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E178" i="6"/>
  <c r="BM178" i="6" s="1"/>
  <c r="E177" i="6"/>
  <c r="CB176" i="6"/>
  <c r="CA176" i="6"/>
  <c r="BZ176" i="6"/>
  <c r="BY176" i="6"/>
  <c r="BX176" i="6"/>
  <c r="BW176" i="6"/>
  <c r="BV176" i="6"/>
  <c r="BU176" i="6"/>
  <c r="BT176" i="6"/>
  <c r="BS176" i="6"/>
  <c r="BR176" i="6"/>
  <c r="BQ176" i="6"/>
  <c r="BP176" i="6"/>
  <c r="BO176" i="6"/>
  <c r="BN176" i="6"/>
  <c r="BM176" i="6"/>
  <c r="BL176" i="6"/>
  <c r="BK176" i="6"/>
  <c r="BJ176" i="6"/>
  <c r="BI176" i="6"/>
  <c r="BH176" i="6"/>
  <c r="BG176" i="6"/>
  <c r="BF176" i="6"/>
  <c r="BE176" i="6"/>
  <c r="BD176" i="6"/>
  <c r="BC176" i="6"/>
  <c r="BB176" i="6"/>
  <c r="BA176" i="6"/>
  <c r="AZ176" i="6"/>
  <c r="AY176" i="6"/>
  <c r="AX176" i="6"/>
  <c r="AW176" i="6"/>
  <c r="AV176" i="6"/>
  <c r="AU176" i="6"/>
  <c r="AT176" i="6"/>
  <c r="AS176" i="6"/>
  <c r="AR176" i="6"/>
  <c r="AQ176" i="6"/>
  <c r="AP176" i="6"/>
  <c r="AO176" i="6"/>
  <c r="AN176" i="6"/>
  <c r="AM176" i="6"/>
  <c r="AL176" i="6"/>
  <c r="AK176" i="6"/>
  <c r="AJ176" i="6"/>
  <c r="AI176" i="6"/>
  <c r="AH176" i="6"/>
  <c r="AG176" i="6"/>
  <c r="AF176" i="6"/>
  <c r="AE176" i="6"/>
  <c r="AD176" i="6"/>
  <c r="AC176" i="6"/>
  <c r="AB176" i="6"/>
  <c r="AA176" i="6"/>
  <c r="Z176" i="6"/>
  <c r="Y176" i="6"/>
  <c r="X176" i="6"/>
  <c r="W176" i="6"/>
  <c r="V176" i="6"/>
  <c r="U176" i="6"/>
  <c r="CB175" i="6"/>
  <c r="CA175" i="6"/>
  <c r="BZ175" i="6"/>
  <c r="BY175" i="6"/>
  <c r="BX175" i="6"/>
  <c r="BW175" i="6"/>
  <c r="BV175" i="6"/>
  <c r="BU175" i="6"/>
  <c r="BT175" i="6"/>
  <c r="BS175" i="6"/>
  <c r="BR175" i="6"/>
  <c r="BQ175" i="6"/>
  <c r="BP175" i="6"/>
  <c r="BO175" i="6"/>
  <c r="BN175" i="6"/>
  <c r="BM175" i="6"/>
  <c r="BL175" i="6"/>
  <c r="BK175" i="6"/>
  <c r="BJ175" i="6"/>
  <c r="BI175" i="6"/>
  <c r="BH175" i="6"/>
  <c r="BG175" i="6"/>
  <c r="BF175" i="6"/>
  <c r="BE175" i="6"/>
  <c r="BD175" i="6"/>
  <c r="BC175" i="6"/>
  <c r="BB175" i="6"/>
  <c r="BA175" i="6"/>
  <c r="AZ175" i="6"/>
  <c r="AY175" i="6"/>
  <c r="AX175" i="6"/>
  <c r="AW175" i="6"/>
  <c r="AV175" i="6"/>
  <c r="AU175" i="6"/>
  <c r="AT175" i="6"/>
  <c r="AS175" i="6"/>
  <c r="AR175" i="6"/>
  <c r="AQ175" i="6"/>
  <c r="AP175" i="6"/>
  <c r="AO175" i="6"/>
  <c r="AN175" i="6"/>
  <c r="AM175" i="6"/>
  <c r="AL175" i="6"/>
  <c r="AK175" i="6"/>
  <c r="AJ175" i="6"/>
  <c r="AI175" i="6"/>
  <c r="AH175" i="6"/>
  <c r="AG175" i="6"/>
  <c r="AF175" i="6"/>
  <c r="AE175" i="6"/>
  <c r="AD175" i="6"/>
  <c r="AC175" i="6"/>
  <c r="AB175" i="6"/>
  <c r="AA175" i="6"/>
  <c r="Z175" i="6"/>
  <c r="Y175" i="6"/>
  <c r="X175" i="6"/>
  <c r="W175" i="6"/>
  <c r="V175" i="6"/>
  <c r="U175" i="6"/>
  <c r="CB174" i="6"/>
  <c r="CA174" i="6"/>
  <c r="BZ174" i="6"/>
  <c r="BY174" i="6"/>
  <c r="BX174" i="6"/>
  <c r="BW174" i="6"/>
  <c r="BV174" i="6"/>
  <c r="BU174" i="6"/>
  <c r="BT174" i="6"/>
  <c r="BS174" i="6"/>
  <c r="BR174" i="6"/>
  <c r="BQ174" i="6"/>
  <c r="BP174" i="6"/>
  <c r="BO174" i="6"/>
  <c r="BN174" i="6"/>
  <c r="BM174" i="6"/>
  <c r="BL174" i="6"/>
  <c r="BK174" i="6"/>
  <c r="BJ174" i="6"/>
  <c r="BI174" i="6"/>
  <c r="BH174" i="6"/>
  <c r="BG174" i="6"/>
  <c r="BF174" i="6"/>
  <c r="BE174" i="6"/>
  <c r="BD174" i="6"/>
  <c r="BC174" i="6"/>
  <c r="BB174" i="6"/>
  <c r="BA174" i="6"/>
  <c r="AZ174" i="6"/>
  <c r="AY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CB170" i="6"/>
  <c r="CA170" i="6"/>
  <c r="BZ170" i="6"/>
  <c r="BY170" i="6"/>
  <c r="BX170" i="6"/>
  <c r="BW170" i="6"/>
  <c r="BV170" i="6"/>
  <c r="BU170" i="6"/>
  <c r="BT170" i="6"/>
  <c r="BS170" i="6"/>
  <c r="BR170" i="6"/>
  <c r="BQ170" i="6"/>
  <c r="BP170" i="6"/>
  <c r="BO170" i="6"/>
  <c r="BN170" i="6"/>
  <c r="BM170" i="6"/>
  <c r="BL170" i="6"/>
  <c r="BK170" i="6"/>
  <c r="BJ170" i="6"/>
  <c r="BI170" i="6"/>
  <c r="BH170" i="6"/>
  <c r="BG170" i="6"/>
  <c r="BF170" i="6"/>
  <c r="BE170" i="6"/>
  <c r="BD170" i="6"/>
  <c r="BC170" i="6"/>
  <c r="BB170" i="6"/>
  <c r="BA170" i="6"/>
  <c r="AZ170" i="6"/>
  <c r="AY170" i="6"/>
  <c r="AX170" i="6"/>
  <c r="AW170" i="6"/>
  <c r="AV170" i="6"/>
  <c r="AU170" i="6"/>
  <c r="AT170" i="6"/>
  <c r="AS170" i="6"/>
  <c r="AR170" i="6"/>
  <c r="AQ170" i="6"/>
  <c r="AP170" i="6"/>
  <c r="AO170" i="6"/>
  <c r="AN170" i="6"/>
  <c r="AM170" i="6"/>
  <c r="AL170" i="6"/>
  <c r="AK170" i="6"/>
  <c r="AJ170" i="6"/>
  <c r="AI170" i="6"/>
  <c r="AH170" i="6"/>
  <c r="AG170" i="6"/>
  <c r="AF170" i="6"/>
  <c r="AE170" i="6"/>
  <c r="AD170" i="6"/>
  <c r="AC170" i="6"/>
  <c r="AB170" i="6"/>
  <c r="AA170" i="6"/>
  <c r="Z170" i="6"/>
  <c r="Y170" i="6"/>
  <c r="X170" i="6"/>
  <c r="W170" i="6"/>
  <c r="V170" i="6"/>
  <c r="U170" i="6"/>
  <c r="CB165" i="6"/>
  <c r="CA165" i="6"/>
  <c r="BZ165" i="6"/>
  <c r="BY165" i="6"/>
  <c r="BX165" i="6"/>
  <c r="BW165" i="6"/>
  <c r="BV165" i="6"/>
  <c r="BU165" i="6"/>
  <c r="BT165" i="6"/>
  <c r="BS165" i="6"/>
  <c r="BR165" i="6"/>
  <c r="BQ165" i="6"/>
  <c r="BP165" i="6"/>
  <c r="BO165" i="6"/>
  <c r="BN165" i="6"/>
  <c r="BM165" i="6"/>
  <c r="BL165" i="6"/>
  <c r="BK165" i="6"/>
  <c r="BJ165" i="6"/>
  <c r="BI165" i="6"/>
  <c r="BH165" i="6"/>
  <c r="BG165" i="6"/>
  <c r="BF165" i="6"/>
  <c r="BE165" i="6"/>
  <c r="BD165" i="6"/>
  <c r="BC165" i="6"/>
  <c r="BB165" i="6"/>
  <c r="BA165" i="6"/>
  <c r="AZ165" i="6"/>
  <c r="AY165" i="6"/>
  <c r="AX165" i="6"/>
  <c r="AW165" i="6"/>
  <c r="AV165" i="6"/>
  <c r="AU165" i="6"/>
  <c r="AT165" i="6"/>
  <c r="AS165" i="6"/>
  <c r="AR165" i="6"/>
  <c r="AQ165" i="6"/>
  <c r="AP165" i="6"/>
  <c r="AO165" i="6"/>
  <c r="AN165" i="6"/>
  <c r="AM165" i="6"/>
  <c r="AL165" i="6"/>
  <c r="AK165" i="6"/>
  <c r="AJ165" i="6"/>
  <c r="AI165" i="6"/>
  <c r="AH165" i="6"/>
  <c r="AG165" i="6"/>
  <c r="AF165" i="6"/>
  <c r="AE165" i="6"/>
  <c r="AD165" i="6"/>
  <c r="AC165" i="6"/>
  <c r="AB165" i="6"/>
  <c r="AA165" i="6"/>
  <c r="Z165" i="6"/>
  <c r="Y165" i="6"/>
  <c r="X165" i="6"/>
  <c r="W165" i="6"/>
  <c r="V165" i="6"/>
  <c r="U165" i="6"/>
  <c r="BA158" i="6"/>
  <c r="U158" i="6"/>
  <c r="E158" i="6"/>
  <c r="BU158" i="6" s="1"/>
  <c r="E155" i="6"/>
  <c r="CB151" i="6"/>
  <c r="CA151" i="6"/>
  <c r="BZ151" i="6"/>
  <c r="BY151" i="6"/>
  <c r="BX151" i="6"/>
  <c r="BW151" i="6"/>
  <c r="BV151" i="6"/>
  <c r="BU151" i="6"/>
  <c r="BT151" i="6"/>
  <c r="BS151" i="6"/>
  <c r="BR151" i="6"/>
  <c r="BQ151" i="6"/>
  <c r="BP151" i="6"/>
  <c r="BO151" i="6"/>
  <c r="BN151" i="6"/>
  <c r="BM151" i="6"/>
  <c r="BL151" i="6"/>
  <c r="BK151" i="6"/>
  <c r="BJ151" i="6"/>
  <c r="BI151" i="6"/>
  <c r="BH151" i="6"/>
  <c r="BG151" i="6"/>
  <c r="BF151" i="6"/>
  <c r="BE151" i="6"/>
  <c r="BD151" i="6"/>
  <c r="BC151" i="6"/>
  <c r="BB151" i="6"/>
  <c r="BA151" i="6"/>
  <c r="AZ151" i="6"/>
  <c r="AY151" i="6"/>
  <c r="AX151" i="6"/>
  <c r="AW151" i="6"/>
  <c r="AV151" i="6"/>
  <c r="AU151" i="6"/>
  <c r="AT151" i="6"/>
  <c r="AS151" i="6"/>
  <c r="AR151" i="6"/>
  <c r="AQ151" i="6"/>
  <c r="AP151" i="6"/>
  <c r="AO151" i="6"/>
  <c r="AN151" i="6"/>
  <c r="AM151" i="6"/>
  <c r="AL151" i="6"/>
  <c r="AK151" i="6"/>
  <c r="AJ151" i="6"/>
  <c r="AI151" i="6"/>
  <c r="AH151" i="6"/>
  <c r="AG151" i="6"/>
  <c r="AF151" i="6"/>
  <c r="AE151" i="6"/>
  <c r="AD151" i="6"/>
  <c r="AC151" i="6"/>
  <c r="AB151" i="6"/>
  <c r="AA151" i="6"/>
  <c r="Z151" i="6"/>
  <c r="Y151" i="6"/>
  <c r="X151" i="6"/>
  <c r="W151" i="6"/>
  <c r="V151" i="6"/>
  <c r="U151" i="6"/>
  <c r="CB148" i="6"/>
  <c r="CA148" i="6"/>
  <c r="BZ148" i="6"/>
  <c r="BY148" i="6"/>
  <c r="BX148" i="6"/>
  <c r="BW148" i="6"/>
  <c r="BV148" i="6"/>
  <c r="BU148" i="6"/>
  <c r="BT148" i="6"/>
  <c r="BS148" i="6"/>
  <c r="BR148" i="6"/>
  <c r="BQ148" i="6"/>
  <c r="BP148" i="6"/>
  <c r="BO148" i="6"/>
  <c r="BN148" i="6"/>
  <c r="BM148" i="6"/>
  <c r="BL148" i="6"/>
  <c r="BK148" i="6"/>
  <c r="BJ148" i="6"/>
  <c r="BI148" i="6"/>
  <c r="BH148" i="6"/>
  <c r="BG148" i="6"/>
  <c r="BF148" i="6"/>
  <c r="BE148" i="6"/>
  <c r="BD148" i="6"/>
  <c r="BC148" i="6"/>
  <c r="BB148" i="6"/>
  <c r="BA148" i="6"/>
  <c r="AZ148" i="6"/>
  <c r="AY148" i="6"/>
  <c r="AX148" i="6"/>
  <c r="AW148" i="6"/>
  <c r="AV148" i="6"/>
  <c r="AU148" i="6"/>
  <c r="AT148" i="6"/>
  <c r="AS148" i="6"/>
  <c r="AR148" i="6"/>
  <c r="AQ148" i="6"/>
  <c r="AP148" i="6"/>
  <c r="AO148" i="6"/>
  <c r="AN148" i="6"/>
  <c r="AM148" i="6"/>
  <c r="AL148" i="6"/>
  <c r="AK148" i="6"/>
  <c r="AJ148" i="6"/>
  <c r="AI148" i="6"/>
  <c r="AH148" i="6"/>
  <c r="AG148" i="6"/>
  <c r="AF148" i="6"/>
  <c r="AE148" i="6"/>
  <c r="AD148" i="6"/>
  <c r="AC148" i="6"/>
  <c r="AB148" i="6"/>
  <c r="AA148" i="6"/>
  <c r="Z148" i="6"/>
  <c r="Y148" i="6"/>
  <c r="X148" i="6"/>
  <c r="W148" i="6"/>
  <c r="V148" i="6"/>
  <c r="U148" i="6"/>
  <c r="CB135" i="6"/>
  <c r="CA135" i="6"/>
  <c r="BZ135" i="6"/>
  <c r="BY135" i="6"/>
  <c r="BX135" i="6"/>
  <c r="BW135" i="6"/>
  <c r="BV135" i="6"/>
  <c r="BU135" i="6"/>
  <c r="BT135" i="6"/>
  <c r="BS135" i="6"/>
  <c r="BR135" i="6"/>
  <c r="BQ135"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CB134" i="6"/>
  <c r="CA134" i="6"/>
  <c r="BZ134" i="6"/>
  <c r="BY134" i="6"/>
  <c r="BX134" i="6"/>
  <c r="BW134" i="6"/>
  <c r="BV134" i="6"/>
  <c r="BU134" i="6"/>
  <c r="BT134" i="6"/>
  <c r="BS134" i="6"/>
  <c r="BR134" i="6"/>
  <c r="BQ134"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CB130" i="6"/>
  <c r="CA130" i="6"/>
  <c r="BZ130" i="6"/>
  <c r="BY130" i="6"/>
  <c r="BX130" i="6"/>
  <c r="BW130" i="6"/>
  <c r="BV130" i="6"/>
  <c r="BU130" i="6"/>
  <c r="BT130" i="6"/>
  <c r="BS130" i="6"/>
  <c r="BR130" i="6"/>
  <c r="BQ130"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AR130" i="6"/>
  <c r="AQ130" i="6"/>
  <c r="AP130" i="6"/>
  <c r="AO130" i="6"/>
  <c r="AN130" i="6"/>
  <c r="AM130" i="6"/>
  <c r="AL130" i="6"/>
  <c r="AK130" i="6"/>
  <c r="AJ130" i="6"/>
  <c r="AI130" i="6"/>
  <c r="AH130" i="6"/>
  <c r="AG130" i="6"/>
  <c r="AF130" i="6"/>
  <c r="AE130" i="6"/>
  <c r="AD130" i="6"/>
  <c r="AC130" i="6"/>
  <c r="AB130" i="6"/>
  <c r="AA130" i="6"/>
  <c r="Z130" i="6"/>
  <c r="Y130" i="6"/>
  <c r="X130" i="6"/>
  <c r="W130" i="6"/>
  <c r="V130" i="6"/>
  <c r="U130" i="6"/>
  <c r="CB124" i="6"/>
  <c r="CA124" i="6"/>
  <c r="BZ124" i="6"/>
  <c r="BY124" i="6"/>
  <c r="BX124" i="6"/>
  <c r="BW124" i="6"/>
  <c r="BV124" i="6"/>
  <c r="BU124" i="6"/>
  <c r="BT124" i="6"/>
  <c r="BS124" i="6"/>
  <c r="BR124" i="6"/>
  <c r="BQ124" i="6"/>
  <c r="BP124" i="6"/>
  <c r="BO124" i="6"/>
  <c r="BN124" i="6"/>
  <c r="BM124" i="6"/>
  <c r="BL124" i="6"/>
  <c r="BK124" i="6"/>
  <c r="BJ124" i="6"/>
  <c r="BI124" i="6"/>
  <c r="BH124" i="6"/>
  <c r="BG124" i="6"/>
  <c r="BF124" i="6"/>
  <c r="BE124" i="6"/>
  <c r="BD124" i="6"/>
  <c r="BC124" i="6"/>
  <c r="BB124" i="6"/>
  <c r="BA124" i="6"/>
  <c r="AZ124" i="6"/>
  <c r="AY124" i="6"/>
  <c r="AX124" i="6"/>
  <c r="AW124" i="6"/>
  <c r="AV124" i="6"/>
  <c r="AU124" i="6"/>
  <c r="AT124" i="6"/>
  <c r="AS124" i="6"/>
  <c r="AR124" i="6"/>
  <c r="AQ124" i="6"/>
  <c r="AP124" i="6"/>
  <c r="AO124" i="6"/>
  <c r="AN124" i="6"/>
  <c r="AM124" i="6"/>
  <c r="AL124" i="6"/>
  <c r="AK124" i="6"/>
  <c r="AJ124" i="6"/>
  <c r="AI124" i="6"/>
  <c r="AH124" i="6"/>
  <c r="AG124" i="6"/>
  <c r="AF124" i="6"/>
  <c r="AE124" i="6"/>
  <c r="AD124" i="6"/>
  <c r="AC124" i="6"/>
  <c r="AB124" i="6"/>
  <c r="AA124" i="6"/>
  <c r="Z124" i="6"/>
  <c r="Y124" i="6"/>
  <c r="X124" i="6"/>
  <c r="W124" i="6"/>
  <c r="V124" i="6"/>
  <c r="U124" i="6"/>
  <c r="CB121" i="6"/>
  <c r="CA121" i="6"/>
  <c r="BZ121" i="6"/>
  <c r="BY121" i="6"/>
  <c r="BX121" i="6"/>
  <c r="BW121" i="6"/>
  <c r="BV121" i="6"/>
  <c r="BU121" i="6"/>
  <c r="BT121" i="6"/>
  <c r="BS121" i="6"/>
  <c r="BR121" i="6"/>
  <c r="BQ121" i="6"/>
  <c r="BP121" i="6"/>
  <c r="BO121" i="6"/>
  <c r="BN121" i="6"/>
  <c r="BM121" i="6"/>
  <c r="BL121" i="6"/>
  <c r="BK121" i="6"/>
  <c r="BJ121" i="6"/>
  <c r="BI121" i="6"/>
  <c r="BH121" i="6"/>
  <c r="BG121" i="6"/>
  <c r="BF121" i="6"/>
  <c r="BE121" i="6"/>
  <c r="BD121" i="6"/>
  <c r="BC121" i="6"/>
  <c r="BB121" i="6"/>
  <c r="BA121" i="6"/>
  <c r="AZ121" i="6"/>
  <c r="AY121" i="6"/>
  <c r="AX121" i="6"/>
  <c r="AW121" i="6"/>
  <c r="AV121" i="6"/>
  <c r="AU121" i="6"/>
  <c r="AT121" i="6"/>
  <c r="AS121" i="6"/>
  <c r="AR121" i="6"/>
  <c r="AQ121" i="6"/>
  <c r="AP121" i="6"/>
  <c r="AO121" i="6"/>
  <c r="AN121" i="6"/>
  <c r="AM121" i="6"/>
  <c r="AL121" i="6"/>
  <c r="AK121" i="6"/>
  <c r="AJ121" i="6"/>
  <c r="AI121" i="6"/>
  <c r="AH121" i="6"/>
  <c r="AG121" i="6"/>
  <c r="AF121" i="6"/>
  <c r="AE121" i="6"/>
  <c r="AD121" i="6"/>
  <c r="AC121" i="6"/>
  <c r="AB121" i="6"/>
  <c r="AA121" i="6"/>
  <c r="Z121" i="6"/>
  <c r="Y121" i="6"/>
  <c r="X121" i="6"/>
  <c r="W121" i="6"/>
  <c r="V121" i="6"/>
  <c r="U121" i="6"/>
  <c r="CB100" i="6"/>
  <c r="CA100" i="6"/>
  <c r="BZ100" i="6"/>
  <c r="BY100" i="6"/>
  <c r="BX100" i="6"/>
  <c r="BW100" i="6"/>
  <c r="BV100" i="6"/>
  <c r="BU100" i="6"/>
  <c r="BT100" i="6"/>
  <c r="BS100" i="6"/>
  <c r="BR100" i="6"/>
  <c r="BQ100" i="6"/>
  <c r="BP100" i="6"/>
  <c r="BO100" i="6"/>
  <c r="BN100" i="6"/>
  <c r="BM100" i="6"/>
  <c r="BL100" i="6"/>
  <c r="BK100" i="6"/>
  <c r="BJ100" i="6"/>
  <c r="BI100" i="6"/>
  <c r="BH100" i="6"/>
  <c r="BG100" i="6"/>
  <c r="BF100" i="6"/>
  <c r="BE100" i="6"/>
  <c r="BD100" i="6"/>
  <c r="BC100" i="6"/>
  <c r="BB100" i="6"/>
  <c r="BA100" i="6"/>
  <c r="AZ100"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CA99" i="6"/>
  <c r="BY99" i="6"/>
  <c r="BQ99" i="6"/>
  <c r="BM99" i="6"/>
  <c r="BK99" i="6"/>
  <c r="BC99" i="6"/>
  <c r="AU99" i="6"/>
  <c r="AO99" i="6"/>
  <c r="AK99" i="6"/>
  <c r="AG99" i="6"/>
  <c r="Y99" i="6"/>
  <c r="W99" i="6"/>
  <c r="U99" i="6"/>
  <c r="E99" i="6"/>
  <c r="BS99" i="6" s="1"/>
  <c r="CB97" i="6"/>
  <c r="CA97" i="6"/>
  <c r="BZ97" i="6"/>
  <c r="BY97" i="6"/>
  <c r="BX97" i="6"/>
  <c r="BW97" i="6"/>
  <c r="BV97" i="6"/>
  <c r="BU97" i="6"/>
  <c r="BT97" i="6"/>
  <c r="BS97" i="6"/>
  <c r="BR97" i="6"/>
  <c r="BQ97" i="6"/>
  <c r="BP97" i="6"/>
  <c r="BO97" i="6"/>
  <c r="BN97" i="6"/>
  <c r="BM97" i="6"/>
  <c r="BL97" i="6"/>
  <c r="BK97" i="6"/>
  <c r="BJ97" i="6"/>
  <c r="BI97" i="6"/>
  <c r="BH97" i="6"/>
  <c r="BG97" i="6"/>
  <c r="BF97" i="6"/>
  <c r="BE97" i="6"/>
  <c r="BD97" i="6"/>
  <c r="BC97" i="6"/>
  <c r="BB97" i="6"/>
  <c r="BA97" i="6"/>
  <c r="AZ97" i="6"/>
  <c r="AY97"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E95" i="6"/>
  <c r="CB87" i="6"/>
  <c r="CA87" i="6"/>
  <c r="BZ87" i="6"/>
  <c r="BY87" i="6"/>
  <c r="BX87" i="6"/>
  <c r="BW87" i="6"/>
  <c r="BV87" i="6"/>
  <c r="BU87" i="6"/>
  <c r="BT87" i="6"/>
  <c r="BS87" i="6"/>
  <c r="BR87" i="6"/>
  <c r="BQ87" i="6"/>
  <c r="BP87" i="6"/>
  <c r="BO87" i="6"/>
  <c r="BN87" i="6"/>
  <c r="BM87" i="6"/>
  <c r="BL87" i="6"/>
  <c r="BK87" i="6"/>
  <c r="BJ87" i="6"/>
  <c r="BI87" i="6"/>
  <c r="BH87" i="6"/>
  <c r="BG87" i="6"/>
  <c r="BF87" i="6"/>
  <c r="BE87" i="6"/>
  <c r="BD87" i="6"/>
  <c r="BC87" i="6"/>
  <c r="BB87" i="6"/>
  <c r="BA87" i="6"/>
  <c r="AZ87"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CB82" i="6"/>
  <c r="CA82" i="6"/>
  <c r="BZ82" i="6"/>
  <c r="BY82" i="6"/>
  <c r="BX82" i="6"/>
  <c r="BW82" i="6"/>
  <c r="BV82" i="6"/>
  <c r="BU82" i="6"/>
  <c r="BT82" i="6"/>
  <c r="BS82" i="6"/>
  <c r="BR82" i="6"/>
  <c r="BQ82" i="6"/>
  <c r="BP82" i="6"/>
  <c r="BO82" i="6"/>
  <c r="BN82" i="6"/>
  <c r="BM82" i="6"/>
  <c r="BL82" i="6"/>
  <c r="BK82" i="6"/>
  <c r="BJ82" i="6"/>
  <c r="BI82" i="6"/>
  <c r="BH82"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BY76" i="6"/>
  <c r="BC76" i="6"/>
  <c r="E76" i="6"/>
  <c r="BU76" i="6" s="1"/>
  <c r="CB75" i="6"/>
  <c r="CA75" i="6"/>
  <c r="BZ75" i="6"/>
  <c r="BY75" i="6"/>
  <c r="BX75" i="6"/>
  <c r="BW75" i="6"/>
  <c r="BV75" i="6"/>
  <c r="BU75" i="6"/>
  <c r="BT75" i="6"/>
  <c r="BS75" i="6"/>
  <c r="BR75" i="6"/>
  <c r="BQ75" i="6"/>
  <c r="BP75" i="6"/>
  <c r="BO75" i="6"/>
  <c r="BN75" i="6"/>
  <c r="BM75" i="6"/>
  <c r="BL75" i="6"/>
  <c r="BK75" i="6"/>
  <c r="BJ75" i="6"/>
  <c r="BI75" i="6"/>
  <c r="BH75" i="6"/>
  <c r="BG75" i="6"/>
  <c r="BF75"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CB72" i="6"/>
  <c r="CA72" i="6"/>
  <c r="BZ72" i="6"/>
  <c r="BY72" i="6"/>
  <c r="BX72" i="6"/>
  <c r="BW72" i="6"/>
  <c r="BV72" i="6"/>
  <c r="BU72" i="6"/>
  <c r="BT72" i="6"/>
  <c r="BS72" i="6"/>
  <c r="BR72" i="6"/>
  <c r="BQ72" i="6"/>
  <c r="BP72" i="6"/>
  <c r="BO72" i="6"/>
  <c r="BN72" i="6"/>
  <c r="BM72" i="6"/>
  <c r="BL72" i="6"/>
  <c r="BK72" i="6"/>
  <c r="BJ72" i="6"/>
  <c r="BI72" i="6"/>
  <c r="BH72" i="6"/>
  <c r="BG72" i="6"/>
  <c r="BF72" i="6"/>
  <c r="BE72" i="6"/>
  <c r="BD72"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CB71" i="6"/>
  <c r="CA71" i="6"/>
  <c r="BZ71" i="6"/>
  <c r="BY71" i="6"/>
  <c r="BX71" i="6"/>
  <c r="BW71" i="6"/>
  <c r="BV71" i="6"/>
  <c r="BU71" i="6"/>
  <c r="BT71" i="6"/>
  <c r="BS71" i="6"/>
  <c r="BR71" i="6"/>
  <c r="BQ71" i="6"/>
  <c r="BP71" i="6"/>
  <c r="BO71" i="6"/>
  <c r="BN71" i="6"/>
  <c r="BM71" i="6"/>
  <c r="BL71" i="6"/>
  <c r="BK71" i="6"/>
  <c r="BJ71" i="6"/>
  <c r="BI71" i="6"/>
  <c r="BH71" i="6"/>
  <c r="BG71" i="6"/>
  <c r="BF71" i="6"/>
  <c r="BE71"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CB70" i="6"/>
  <c r="CA70" i="6"/>
  <c r="BZ70" i="6"/>
  <c r="BY70" i="6"/>
  <c r="BX70" i="6"/>
  <c r="BW70" i="6"/>
  <c r="BV70" i="6"/>
  <c r="BU70" i="6"/>
  <c r="BT70" i="6"/>
  <c r="BS70" i="6"/>
  <c r="BR70" i="6"/>
  <c r="BQ70" i="6"/>
  <c r="BP70" i="6"/>
  <c r="BO70" i="6"/>
  <c r="BN70" i="6"/>
  <c r="BM70" i="6"/>
  <c r="BL70" i="6"/>
  <c r="BK70" i="6"/>
  <c r="BJ70" i="6"/>
  <c r="BI70" i="6"/>
  <c r="BH70" i="6"/>
  <c r="BG70" i="6"/>
  <c r="BF70" i="6"/>
  <c r="BE70" i="6"/>
  <c r="BD70" i="6"/>
  <c r="BC70" i="6"/>
  <c r="BB70" i="6"/>
  <c r="BA70" i="6"/>
  <c r="AZ70"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CB69" i="6"/>
  <c r="CA69" i="6"/>
  <c r="BZ69" i="6"/>
  <c r="BY69" i="6"/>
  <c r="BX69" i="6"/>
  <c r="BW69" i="6"/>
  <c r="BV69" i="6"/>
  <c r="BU69" i="6"/>
  <c r="BT69" i="6"/>
  <c r="BS69" i="6"/>
  <c r="BR69" i="6"/>
  <c r="BQ69" i="6"/>
  <c r="BP69" i="6"/>
  <c r="BO69" i="6"/>
  <c r="BN69" i="6"/>
  <c r="BM69" i="6"/>
  <c r="BL69" i="6"/>
  <c r="BK69" i="6"/>
  <c r="BJ69" i="6"/>
  <c r="BI69" i="6"/>
  <c r="BH69" i="6"/>
  <c r="BG69" i="6"/>
  <c r="BF69" i="6"/>
  <c r="BE69" i="6"/>
  <c r="BD69"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CB67" i="6"/>
  <c r="CA67" i="6"/>
  <c r="BZ67" i="6"/>
  <c r="BY67" i="6"/>
  <c r="BX67" i="6"/>
  <c r="BW67" i="6"/>
  <c r="BV67" i="6"/>
  <c r="BU67" i="6"/>
  <c r="BT67" i="6"/>
  <c r="BS67" i="6"/>
  <c r="BR67" i="6"/>
  <c r="BQ67" i="6"/>
  <c r="BP67" i="6"/>
  <c r="BO67" i="6"/>
  <c r="BN67" i="6"/>
  <c r="BM67" i="6"/>
  <c r="BL67" i="6"/>
  <c r="BK67" i="6"/>
  <c r="BJ67" i="6"/>
  <c r="BI67" i="6"/>
  <c r="BH67" i="6"/>
  <c r="BG67"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CB66" i="6"/>
  <c r="CA66" i="6"/>
  <c r="BZ66" i="6"/>
  <c r="BY66" i="6"/>
  <c r="BX66" i="6"/>
  <c r="BW66" i="6"/>
  <c r="BV66" i="6"/>
  <c r="BU66" i="6"/>
  <c r="BT66" i="6"/>
  <c r="BS66" i="6"/>
  <c r="BR66"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CB65" i="6"/>
  <c r="CA65" i="6"/>
  <c r="BZ65" i="6"/>
  <c r="BY65" i="6"/>
  <c r="BX65" i="6"/>
  <c r="BW65" i="6"/>
  <c r="BV65" i="6"/>
  <c r="BU65" i="6"/>
  <c r="BT65" i="6"/>
  <c r="BS65" i="6"/>
  <c r="BR65"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CB64" i="6"/>
  <c r="CA64" i="6"/>
  <c r="BZ64" i="6"/>
  <c r="BY64" i="6"/>
  <c r="BX64" i="6"/>
  <c r="BW64" i="6"/>
  <c r="BV64" i="6"/>
  <c r="BU64" i="6"/>
  <c r="BT64" i="6"/>
  <c r="BS64" i="6"/>
  <c r="BR64" i="6"/>
  <c r="BQ64" i="6"/>
  <c r="BP64" i="6"/>
  <c r="BO64" i="6"/>
  <c r="BN64" i="6"/>
  <c r="BM64" i="6"/>
  <c r="BL64" i="6"/>
  <c r="BK64" i="6"/>
  <c r="BJ64" i="6"/>
  <c r="BI64" i="6"/>
  <c r="BH64"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CB63" i="6"/>
  <c r="CA63" i="6"/>
  <c r="BZ63" i="6"/>
  <c r="BY63" i="6"/>
  <c r="BX63" i="6"/>
  <c r="BW63" i="6"/>
  <c r="BV63" i="6"/>
  <c r="BU63" i="6"/>
  <c r="BT63" i="6"/>
  <c r="BS63" i="6"/>
  <c r="BR63" i="6"/>
  <c r="BQ63" i="6"/>
  <c r="BP63" i="6"/>
  <c r="BO63" i="6"/>
  <c r="BN63" i="6"/>
  <c r="BM63" i="6"/>
  <c r="BL63" i="6"/>
  <c r="BK63" i="6"/>
  <c r="BJ63" i="6"/>
  <c r="BI63" i="6"/>
  <c r="BH63" i="6"/>
  <c r="BG63" i="6"/>
  <c r="BF63"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CB61" i="6"/>
  <c r="CA61" i="6"/>
  <c r="BZ61" i="6"/>
  <c r="BY61" i="6"/>
  <c r="BX61" i="6"/>
  <c r="BW61" i="6"/>
  <c r="BV61" i="6"/>
  <c r="BU61" i="6"/>
  <c r="BT61" i="6"/>
  <c r="BS61" i="6"/>
  <c r="BR61" i="6"/>
  <c r="BQ61" i="6"/>
  <c r="BP61" i="6"/>
  <c r="BO61" i="6"/>
  <c r="BN61" i="6"/>
  <c r="BM61" i="6"/>
  <c r="BL61" i="6"/>
  <c r="BK61" i="6"/>
  <c r="BJ61" i="6"/>
  <c r="BI61" i="6"/>
  <c r="BH61" i="6"/>
  <c r="BG61" i="6"/>
  <c r="BF61" i="6"/>
  <c r="BE61"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CB60" i="6"/>
  <c r="CA60" i="6"/>
  <c r="BZ60" i="6"/>
  <c r="BY60" i="6"/>
  <c r="BX60" i="6"/>
  <c r="BW60" i="6"/>
  <c r="BV60" i="6"/>
  <c r="BU60" i="6"/>
  <c r="BT60" i="6"/>
  <c r="BS60" i="6"/>
  <c r="BR60" i="6"/>
  <c r="BQ60" i="6"/>
  <c r="BP60" i="6"/>
  <c r="BO60" i="6"/>
  <c r="BN60" i="6"/>
  <c r="BM60" i="6"/>
  <c r="BL60" i="6"/>
  <c r="BK60" i="6"/>
  <c r="BJ60" i="6"/>
  <c r="BI60" i="6"/>
  <c r="BH60" i="6"/>
  <c r="BG60" i="6"/>
  <c r="BF60" i="6"/>
  <c r="BE60" i="6"/>
  <c r="BD60"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E56" i="6"/>
  <c r="E44" i="6"/>
  <c r="BY44" i="6" s="1"/>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O67" i="7" l="1"/>
  <c r="F24" i="7"/>
  <c r="F31" i="7" s="1"/>
  <c r="BW242" i="6"/>
  <c r="AG76" i="6"/>
  <c r="BA99" i="6"/>
  <c r="BF540" i="6"/>
  <c r="BV540" i="6"/>
  <c r="BQ330" i="6"/>
  <c r="BE76" i="6"/>
  <c r="CA76" i="6"/>
  <c r="BY330" i="6"/>
  <c r="BG510" i="6"/>
  <c r="AS76" i="6"/>
  <c r="BM76" i="6"/>
  <c r="Y76" i="6"/>
  <c r="AU76" i="6"/>
  <c r="BQ76" i="6"/>
  <c r="AE99" i="6"/>
  <c r="AS99" i="6"/>
  <c r="BE99" i="6"/>
  <c r="BU99" i="6"/>
  <c r="AQ242" i="6"/>
  <c r="BI330" i="6"/>
  <c r="BH341" i="6"/>
  <c r="BH506" i="6"/>
  <c r="BV509" i="6"/>
  <c r="AK76" i="6"/>
  <c r="AS330" i="6"/>
  <c r="W76" i="6"/>
  <c r="BA330" i="6"/>
  <c r="AZ442" i="6"/>
  <c r="BF509" i="6"/>
  <c r="BW510" i="6"/>
  <c r="AC44" i="6"/>
  <c r="BI44" i="6"/>
  <c r="Y44" i="6"/>
  <c r="AK44" i="6"/>
  <c r="AU44" i="6"/>
  <c r="BE44" i="6"/>
  <c r="BQ44" i="6"/>
  <c r="CA44" i="6"/>
  <c r="AS158" i="6"/>
  <c r="BY158" i="6"/>
  <c r="BJ486" i="6"/>
  <c r="BZ486" i="6"/>
  <c r="AW330" i="6"/>
  <c r="BM330" i="6"/>
  <c r="BN486" i="6"/>
  <c r="BR540" i="6"/>
  <c r="BI158" i="6"/>
  <c r="AM44" i="6"/>
  <c r="AW44" i="6"/>
  <c r="BS44" i="6"/>
  <c r="U44" i="6"/>
  <c r="AE44" i="6"/>
  <c r="AO44" i="6"/>
  <c r="BA44" i="6"/>
  <c r="BK44" i="6"/>
  <c r="BU44" i="6"/>
  <c r="AC76" i="6"/>
  <c r="AM76" i="6"/>
  <c r="AW76" i="6"/>
  <c r="BI76" i="6"/>
  <c r="BS76" i="6"/>
  <c r="AC158" i="6"/>
  <c r="BG242" i="6"/>
  <c r="BR486" i="6"/>
  <c r="W44" i="6"/>
  <c r="AG44" i="6"/>
  <c r="AS44" i="6"/>
  <c r="BC44" i="6"/>
  <c r="BM44" i="6"/>
  <c r="U76" i="6"/>
  <c r="AE76" i="6"/>
  <c r="AO76" i="6"/>
  <c r="BA76" i="6"/>
  <c r="BK76" i="6"/>
  <c r="AC99" i="6"/>
  <c r="AM99" i="6"/>
  <c r="AW99" i="6"/>
  <c r="BI99" i="6"/>
  <c r="AK158" i="6"/>
  <c r="BQ158" i="6"/>
  <c r="AW178" i="6"/>
  <c r="AI242" i="6"/>
  <c r="BO242" i="6"/>
  <c r="BE330" i="6"/>
  <c r="BH442" i="6"/>
  <c r="BF486" i="6"/>
  <c r="BP506" i="6"/>
  <c r="BN509" i="6"/>
  <c r="BO510" i="6"/>
  <c r="BJ540" i="6"/>
  <c r="BZ540" i="6"/>
  <c r="CB155" i="6"/>
  <c r="T155" i="6"/>
  <c r="P155" i="6"/>
  <c r="L155" i="6"/>
  <c r="S155" i="6"/>
  <c r="O155" i="6"/>
  <c r="K155" i="6"/>
  <c r="R155" i="6"/>
  <c r="N155" i="6"/>
  <c r="J155" i="6"/>
  <c r="M155" i="6"/>
  <c r="I155" i="6"/>
  <c r="Q155" i="6"/>
  <c r="BU155" i="6"/>
  <c r="BM155" i="6"/>
  <c r="BE155" i="6"/>
  <c r="AW155" i="6"/>
  <c r="AO155" i="6"/>
  <c r="AG155" i="6"/>
  <c r="Y155" i="6"/>
  <c r="CA155" i="6"/>
  <c r="BS155" i="6"/>
  <c r="BK155" i="6"/>
  <c r="BC155" i="6"/>
  <c r="AU155" i="6"/>
  <c r="AM155" i="6"/>
  <c r="AE155" i="6"/>
  <c r="W155" i="6"/>
  <c r="BY155" i="6"/>
  <c r="BQ155" i="6"/>
  <c r="BI155" i="6"/>
  <c r="BA155" i="6"/>
  <c r="AS155" i="6"/>
  <c r="AK155" i="6"/>
  <c r="AC155" i="6"/>
  <c r="U155" i="6"/>
  <c r="AY155" i="6"/>
  <c r="CB247" i="6"/>
  <c r="AC247" i="6"/>
  <c r="Y247" i="6"/>
  <c r="U247" i="6"/>
  <c r="AF247" i="6"/>
  <c r="AB247" i="6"/>
  <c r="X247" i="6"/>
  <c r="AE247" i="6"/>
  <c r="AA247" i="6"/>
  <c r="W247" i="6"/>
  <c r="V247" i="6"/>
  <c r="Z247" i="6"/>
  <c r="AD247" i="6"/>
  <c r="BY247" i="6"/>
  <c r="BQ247" i="6"/>
  <c r="BI247" i="6"/>
  <c r="BA247" i="6"/>
  <c r="AS247" i="6"/>
  <c r="AK247" i="6"/>
  <c r="BW247" i="6"/>
  <c r="BO247" i="6"/>
  <c r="BG247" i="6"/>
  <c r="AY247" i="6"/>
  <c r="AQ247" i="6"/>
  <c r="AI247" i="6"/>
  <c r="BU247" i="6"/>
  <c r="BM247" i="6"/>
  <c r="BE247" i="6"/>
  <c r="AW247" i="6"/>
  <c r="AO247" i="6"/>
  <c r="AG247" i="6"/>
  <c r="BK247" i="6"/>
  <c r="AA155" i="6"/>
  <c r="BG155" i="6"/>
  <c r="AM247" i="6"/>
  <c r="BS247" i="6"/>
  <c r="CA341" i="6"/>
  <c r="AO341" i="6"/>
  <c r="AK341" i="6"/>
  <c r="AG341" i="6"/>
  <c r="AR341" i="6"/>
  <c r="AN341" i="6"/>
  <c r="AJ341" i="6"/>
  <c r="AQ341" i="6"/>
  <c r="AM341" i="6"/>
  <c r="AI341" i="6"/>
  <c r="AP341" i="6"/>
  <c r="AL341" i="6"/>
  <c r="AH341" i="6"/>
  <c r="BV341" i="6"/>
  <c r="BN341" i="6"/>
  <c r="BF341" i="6"/>
  <c r="AX341" i="6"/>
  <c r="CB341" i="6"/>
  <c r="BT341" i="6"/>
  <c r="BL341" i="6"/>
  <c r="BD341" i="6"/>
  <c r="AV341" i="6"/>
  <c r="BZ341" i="6"/>
  <c r="BR341" i="6"/>
  <c r="BJ341" i="6"/>
  <c r="BB341" i="6"/>
  <c r="AT341" i="6"/>
  <c r="BX341" i="6"/>
  <c r="CB470" i="6"/>
  <c r="BA470" i="6"/>
  <c r="AW470" i="6"/>
  <c r="AS470" i="6"/>
  <c r="BD470" i="6"/>
  <c r="AZ470" i="6"/>
  <c r="AV470" i="6"/>
  <c r="BC470" i="6"/>
  <c r="AY470" i="6"/>
  <c r="AU470" i="6"/>
  <c r="BB470" i="6"/>
  <c r="AX470" i="6"/>
  <c r="AT470" i="6"/>
  <c r="BY470" i="6"/>
  <c r="BQ470" i="6"/>
  <c r="BI470" i="6"/>
  <c r="BW470" i="6"/>
  <c r="BO470" i="6"/>
  <c r="BG470" i="6"/>
  <c r="BU470" i="6"/>
  <c r="BM470" i="6"/>
  <c r="BE470" i="6"/>
  <c r="CA470" i="6"/>
  <c r="BS470" i="6"/>
  <c r="BK470" i="6"/>
  <c r="BO155" i="6"/>
  <c r="T178" i="6"/>
  <c r="P178" i="6"/>
  <c r="L178" i="6"/>
  <c r="S178" i="6"/>
  <c r="O178" i="6"/>
  <c r="K178" i="6"/>
  <c r="R178" i="6"/>
  <c r="N178" i="6"/>
  <c r="J178" i="6"/>
  <c r="I178" i="6"/>
  <c r="M178" i="6"/>
  <c r="Q178" i="6"/>
  <c r="BY178" i="6"/>
  <c r="BI178" i="6"/>
  <c r="AS178" i="6"/>
  <c r="AC178" i="6"/>
  <c r="BU178" i="6"/>
  <c r="BE178" i="6"/>
  <c r="AO178" i="6"/>
  <c r="Y178" i="6"/>
  <c r="BQ178" i="6"/>
  <c r="BA178" i="6"/>
  <c r="AK178" i="6"/>
  <c r="U178" i="6"/>
  <c r="AU247" i="6"/>
  <c r="CA247" i="6"/>
  <c r="AO301" i="6"/>
  <c r="AK301" i="6"/>
  <c r="AG301" i="6"/>
  <c r="AR301" i="6"/>
  <c r="AN301" i="6"/>
  <c r="AJ301" i="6"/>
  <c r="AQ301" i="6"/>
  <c r="AM301" i="6"/>
  <c r="AI301" i="6"/>
  <c r="AL301" i="6"/>
  <c r="AH301" i="6"/>
  <c r="AP301" i="6"/>
  <c r="AZ341" i="6"/>
  <c r="BX56" i="6"/>
  <c r="T56" i="6"/>
  <c r="P56" i="6"/>
  <c r="L56" i="6"/>
  <c r="S56" i="6"/>
  <c r="O56" i="6"/>
  <c r="K56" i="6"/>
  <c r="R56" i="6"/>
  <c r="N56" i="6"/>
  <c r="J56" i="6"/>
  <c r="M56" i="6"/>
  <c r="I56" i="6"/>
  <c r="Q56" i="6"/>
  <c r="AI155" i="6"/>
  <c r="T95" i="6"/>
  <c r="P95" i="6"/>
  <c r="L95" i="6"/>
  <c r="S95" i="6"/>
  <c r="O95" i="6"/>
  <c r="K95" i="6"/>
  <c r="R95" i="6"/>
  <c r="N95" i="6"/>
  <c r="J95" i="6"/>
  <c r="I95" i="6"/>
  <c r="Q95" i="6"/>
  <c r="M95" i="6"/>
  <c r="AQ155" i="6"/>
  <c r="BW155" i="6"/>
  <c r="AG178" i="6"/>
  <c r="BC247" i="6"/>
  <c r="CA442" i="6"/>
  <c r="AO442" i="6"/>
  <c r="AK442" i="6"/>
  <c r="AG442" i="6"/>
  <c r="AR442" i="6"/>
  <c r="AN442" i="6"/>
  <c r="AJ442" i="6"/>
  <c r="AQ442" i="6"/>
  <c r="AM442" i="6"/>
  <c r="AI442" i="6"/>
  <c r="AL442" i="6"/>
  <c r="AH442" i="6"/>
  <c r="AP442" i="6"/>
  <c r="BV442" i="6"/>
  <c r="BN442" i="6"/>
  <c r="BF442" i="6"/>
  <c r="AX442" i="6"/>
  <c r="CB442" i="6"/>
  <c r="BT442" i="6"/>
  <c r="BL442" i="6"/>
  <c r="BD442" i="6"/>
  <c r="AV442" i="6"/>
  <c r="BZ442" i="6"/>
  <c r="BR442" i="6"/>
  <c r="BJ442" i="6"/>
  <c r="BB442" i="6"/>
  <c r="AT442" i="6"/>
  <c r="BX442" i="6"/>
  <c r="BM609" i="6"/>
  <c r="BI609" i="6"/>
  <c r="BE609" i="6"/>
  <c r="BN609" i="6"/>
  <c r="BF609" i="6"/>
  <c r="BP609" i="6"/>
  <c r="BL609" i="6"/>
  <c r="BH609" i="6"/>
  <c r="BO609" i="6"/>
  <c r="BK609" i="6"/>
  <c r="BG609" i="6"/>
  <c r="BJ609" i="6"/>
  <c r="T44" i="6"/>
  <c r="P44" i="6"/>
  <c r="L44" i="6"/>
  <c r="S44" i="6"/>
  <c r="O44" i="6"/>
  <c r="K44" i="6"/>
  <c r="R44" i="6"/>
  <c r="N44" i="6"/>
  <c r="J44" i="6"/>
  <c r="I44" i="6"/>
  <c r="Q44" i="6"/>
  <c r="M44" i="6"/>
  <c r="AA44" i="6"/>
  <c r="AI44" i="6"/>
  <c r="AQ44" i="6"/>
  <c r="AY44" i="6"/>
  <c r="BG44" i="6"/>
  <c r="BO44" i="6"/>
  <c r="BW44" i="6"/>
  <c r="CB76" i="6"/>
  <c r="T76" i="6"/>
  <c r="P76" i="6"/>
  <c r="L76" i="6"/>
  <c r="S76" i="6"/>
  <c r="O76" i="6"/>
  <c r="K76" i="6"/>
  <c r="R76" i="6"/>
  <c r="N76" i="6"/>
  <c r="J76" i="6"/>
  <c r="Q76" i="6"/>
  <c r="M76" i="6"/>
  <c r="I76" i="6"/>
  <c r="AA76" i="6"/>
  <c r="AI76" i="6"/>
  <c r="AQ76" i="6"/>
  <c r="AY76" i="6"/>
  <c r="BG76" i="6"/>
  <c r="BO76" i="6"/>
  <c r="BW76" i="6"/>
  <c r="CB99" i="6"/>
  <c r="T99" i="6"/>
  <c r="P99" i="6"/>
  <c r="L99" i="6"/>
  <c r="S99" i="6"/>
  <c r="O99" i="6"/>
  <c r="K99" i="6"/>
  <c r="R99" i="6"/>
  <c r="N99" i="6"/>
  <c r="J99" i="6"/>
  <c r="I99" i="6"/>
  <c r="Q99" i="6"/>
  <c r="M99" i="6"/>
  <c r="AA99" i="6"/>
  <c r="AI99" i="6"/>
  <c r="AQ99" i="6"/>
  <c r="AY99" i="6"/>
  <c r="BG99" i="6"/>
  <c r="BO99" i="6"/>
  <c r="BW99" i="6"/>
  <c r="Y158" i="6"/>
  <c r="AO158" i="6"/>
  <c r="BE158" i="6"/>
  <c r="AK242" i="6"/>
  <c r="AS242" i="6"/>
  <c r="BA242" i="6"/>
  <c r="BI242" i="6"/>
  <c r="BQ242" i="6"/>
  <c r="CB330" i="6"/>
  <c r="AO330" i="6"/>
  <c r="AK330" i="6"/>
  <c r="AG330" i="6"/>
  <c r="AR330" i="6"/>
  <c r="AN330" i="6"/>
  <c r="AJ330" i="6"/>
  <c r="AQ330" i="6"/>
  <c r="AM330" i="6"/>
  <c r="AI330" i="6"/>
  <c r="AP330" i="6"/>
  <c r="AL330" i="6"/>
  <c r="AH330" i="6"/>
  <c r="AY330" i="6"/>
  <c r="BG330" i="6"/>
  <c r="BO330" i="6"/>
  <c r="BW330" i="6"/>
  <c r="CA486" i="6"/>
  <c r="BA486" i="6"/>
  <c r="AW486" i="6"/>
  <c r="AS486" i="6"/>
  <c r="BB486" i="6"/>
  <c r="AT486" i="6"/>
  <c r="BD486" i="6"/>
  <c r="AZ486" i="6"/>
  <c r="AV486" i="6"/>
  <c r="BC486" i="6"/>
  <c r="AY486" i="6"/>
  <c r="AU486" i="6"/>
  <c r="AX486" i="6"/>
  <c r="BL486" i="6"/>
  <c r="BT486" i="6"/>
  <c r="CB486" i="6"/>
  <c r="BJ506" i="6"/>
  <c r="BR506" i="6"/>
  <c r="BJ509" i="6"/>
  <c r="BI510" i="6"/>
  <c r="BQ510" i="6"/>
  <c r="BH540" i="6"/>
  <c r="BP540" i="6"/>
  <c r="CB242" i="6"/>
  <c r="AC242" i="6"/>
  <c r="Y242" i="6"/>
  <c r="U242" i="6"/>
  <c r="AF242" i="6"/>
  <c r="AB242" i="6"/>
  <c r="X242" i="6"/>
  <c r="AE242" i="6"/>
  <c r="AA242" i="6"/>
  <c r="W242" i="6"/>
  <c r="AD242" i="6"/>
  <c r="Z242" i="6"/>
  <c r="V242" i="6"/>
  <c r="AM242" i="6"/>
  <c r="AU242" i="6"/>
  <c r="BC242" i="6"/>
  <c r="BK242" i="6"/>
  <c r="BS242" i="6"/>
  <c r="CA242" i="6"/>
  <c r="CA506" i="6"/>
  <c r="BA506" i="6"/>
  <c r="AW506" i="6"/>
  <c r="AS506" i="6"/>
  <c r="BB506" i="6"/>
  <c r="BD506" i="6"/>
  <c r="AZ506" i="6"/>
  <c r="AV506" i="6"/>
  <c r="AT506" i="6"/>
  <c r="BC506" i="6"/>
  <c r="AY506" i="6"/>
  <c r="AU506" i="6"/>
  <c r="AX506" i="6"/>
  <c r="BL506" i="6"/>
  <c r="BT506" i="6"/>
  <c r="CB506" i="6"/>
  <c r="CB510" i="6"/>
  <c r="BA510" i="6"/>
  <c r="AW510" i="6"/>
  <c r="AS510" i="6"/>
  <c r="BB510" i="6"/>
  <c r="AX510" i="6"/>
  <c r="BD510" i="6"/>
  <c r="AZ510" i="6"/>
  <c r="AV510" i="6"/>
  <c r="BC510" i="6"/>
  <c r="AY510" i="6"/>
  <c r="AU510" i="6"/>
  <c r="AT510" i="6"/>
  <c r="BK510" i="6"/>
  <c r="BS510" i="6"/>
  <c r="CA510" i="6"/>
  <c r="T158" i="6"/>
  <c r="P158" i="6"/>
  <c r="L158" i="6"/>
  <c r="S158" i="6"/>
  <c r="O158" i="6"/>
  <c r="K158" i="6"/>
  <c r="R158" i="6"/>
  <c r="N158" i="6"/>
  <c r="J158" i="6"/>
  <c r="Q158" i="6"/>
  <c r="M158" i="6"/>
  <c r="I158" i="6"/>
  <c r="AG158" i="6"/>
  <c r="AW158" i="6"/>
  <c r="BM158" i="6"/>
  <c r="BY177" i="6"/>
  <c r="T177" i="6"/>
  <c r="P177" i="6"/>
  <c r="L177" i="6"/>
  <c r="S177" i="6"/>
  <c r="O177" i="6"/>
  <c r="K177" i="6"/>
  <c r="R177" i="6"/>
  <c r="N177" i="6"/>
  <c r="J177" i="6"/>
  <c r="Q177" i="6"/>
  <c r="M177" i="6"/>
  <c r="I177" i="6"/>
  <c r="AG242" i="6"/>
  <c r="AO242" i="6"/>
  <c r="AW242" i="6"/>
  <c r="BE242" i="6"/>
  <c r="BM242" i="6"/>
  <c r="BU242" i="6"/>
  <c r="CA246" i="6"/>
  <c r="AC246" i="6"/>
  <c r="Y246" i="6"/>
  <c r="U246" i="6"/>
  <c r="AF246" i="6"/>
  <c r="AB246" i="6"/>
  <c r="X246" i="6"/>
  <c r="AE246" i="6"/>
  <c r="AA246" i="6"/>
  <c r="W246" i="6"/>
  <c r="AD246" i="6"/>
  <c r="Z246" i="6"/>
  <c r="V246" i="6"/>
  <c r="AU330" i="6"/>
  <c r="BC330" i="6"/>
  <c r="BK330" i="6"/>
  <c r="BS330" i="6"/>
  <c r="CA330" i="6"/>
  <c r="CB432" i="6"/>
  <c r="AO432" i="6"/>
  <c r="AK432" i="6"/>
  <c r="AG432" i="6"/>
  <c r="AR432" i="6"/>
  <c r="AN432" i="6"/>
  <c r="AJ432" i="6"/>
  <c r="AQ432" i="6"/>
  <c r="AM432" i="6"/>
  <c r="AI432" i="6"/>
  <c r="AH432" i="6"/>
  <c r="AP432" i="6"/>
  <c r="AL432" i="6"/>
  <c r="CA466" i="6"/>
  <c r="BA466" i="6"/>
  <c r="AW466" i="6"/>
  <c r="AS466" i="6"/>
  <c r="BD466" i="6"/>
  <c r="AZ466" i="6"/>
  <c r="AV466" i="6"/>
  <c r="BC466" i="6"/>
  <c r="AY466" i="6"/>
  <c r="AU466" i="6"/>
  <c r="BB466" i="6"/>
  <c r="AX466" i="6"/>
  <c r="AT466" i="6"/>
  <c r="BH486" i="6"/>
  <c r="BP486" i="6"/>
  <c r="BX486" i="6"/>
  <c r="BF506" i="6"/>
  <c r="BN506" i="6"/>
  <c r="BV506" i="6"/>
  <c r="BA509" i="6"/>
  <c r="AW509" i="6"/>
  <c r="AS509" i="6"/>
  <c r="BB509" i="6"/>
  <c r="AT509" i="6"/>
  <c r="BD509" i="6"/>
  <c r="AZ509" i="6"/>
  <c r="AV509" i="6"/>
  <c r="BC509" i="6"/>
  <c r="AY509" i="6"/>
  <c r="AU509" i="6"/>
  <c r="AX509" i="6"/>
  <c r="BR509" i="6"/>
  <c r="BE510" i="6"/>
  <c r="BM510" i="6"/>
  <c r="BU510" i="6"/>
  <c r="CA540" i="6"/>
  <c r="BA540" i="6"/>
  <c r="AW540" i="6"/>
  <c r="AS540" i="6"/>
  <c r="AT540" i="6"/>
  <c r="BD540" i="6"/>
  <c r="AZ540" i="6"/>
  <c r="AV540" i="6"/>
  <c r="BC540" i="6"/>
  <c r="AY540" i="6"/>
  <c r="AU540" i="6"/>
  <c r="BB540" i="6"/>
  <c r="AX540" i="6"/>
  <c r="BL540" i="6"/>
  <c r="BT540" i="6"/>
  <c r="CB540" i="6"/>
  <c r="AA5" i="8"/>
  <c r="Z37" i="8"/>
  <c r="V56" i="6"/>
  <c r="Z56" i="6"/>
  <c r="AD56" i="6"/>
  <c r="AH56" i="6"/>
  <c r="AN56" i="6"/>
  <c r="AR56" i="6"/>
  <c r="AV56" i="6"/>
  <c r="BD56" i="6"/>
  <c r="BH56" i="6"/>
  <c r="BP56" i="6"/>
  <c r="CA95" i="6"/>
  <c r="BY95" i="6"/>
  <c r="BW95" i="6"/>
  <c r="BU95" i="6"/>
  <c r="BS95" i="6"/>
  <c r="BQ95" i="6"/>
  <c r="BO95" i="6"/>
  <c r="BM95" i="6"/>
  <c r="BK95" i="6"/>
  <c r="BI95" i="6"/>
  <c r="BG95" i="6"/>
  <c r="BE95" i="6"/>
  <c r="BC95" i="6"/>
  <c r="BA95" i="6"/>
  <c r="AY95" i="6"/>
  <c r="AW95" i="6"/>
  <c r="AU95" i="6"/>
  <c r="AS95" i="6"/>
  <c r="AQ95" i="6"/>
  <c r="AO95" i="6"/>
  <c r="AM95" i="6"/>
  <c r="AK95" i="6"/>
  <c r="AI95" i="6"/>
  <c r="AG95" i="6"/>
  <c r="AE95" i="6"/>
  <c r="AC95" i="6"/>
  <c r="AA95" i="6"/>
  <c r="Y95" i="6"/>
  <c r="W95" i="6"/>
  <c r="U95" i="6"/>
  <c r="X95" i="6"/>
  <c r="AB95" i="6"/>
  <c r="AF95" i="6"/>
  <c r="AJ95" i="6"/>
  <c r="AN95" i="6"/>
  <c r="AR95" i="6"/>
  <c r="AV95" i="6"/>
  <c r="AZ95" i="6"/>
  <c r="BD95" i="6"/>
  <c r="BH95" i="6"/>
  <c r="BL95" i="6"/>
  <c r="BP95" i="6"/>
  <c r="BT95" i="6"/>
  <c r="BX95" i="6"/>
  <c r="CB95" i="6"/>
  <c r="CB158" i="6"/>
  <c r="BZ158" i="6"/>
  <c r="BX158" i="6"/>
  <c r="BV158" i="6"/>
  <c r="BT158" i="6"/>
  <c r="BR158" i="6"/>
  <c r="BP158" i="6"/>
  <c r="BN158" i="6"/>
  <c r="BL158" i="6"/>
  <c r="BJ158" i="6"/>
  <c r="BH158" i="6"/>
  <c r="BF158" i="6"/>
  <c r="BD158" i="6"/>
  <c r="BB158" i="6"/>
  <c r="AZ158" i="6"/>
  <c r="AX158" i="6"/>
  <c r="AV158" i="6"/>
  <c r="AT158" i="6"/>
  <c r="AR158" i="6"/>
  <c r="AP158" i="6"/>
  <c r="AN158" i="6"/>
  <c r="AL158" i="6"/>
  <c r="AJ158" i="6"/>
  <c r="AH158" i="6"/>
  <c r="AF158" i="6"/>
  <c r="AD158" i="6"/>
  <c r="AB158" i="6"/>
  <c r="Z158" i="6"/>
  <c r="X158" i="6"/>
  <c r="V158" i="6"/>
  <c r="W158" i="6"/>
  <c r="AA158" i="6"/>
  <c r="AE158" i="6"/>
  <c r="AI158" i="6"/>
  <c r="AM158" i="6"/>
  <c r="AQ158" i="6"/>
  <c r="AU158" i="6"/>
  <c r="AY158" i="6"/>
  <c r="BC158" i="6"/>
  <c r="BG158" i="6"/>
  <c r="BK158" i="6"/>
  <c r="BO158" i="6"/>
  <c r="BS158" i="6"/>
  <c r="BW158" i="6"/>
  <c r="CA158" i="6"/>
  <c r="U177" i="6"/>
  <c r="Y177" i="6"/>
  <c r="AC177" i="6"/>
  <c r="AG177" i="6"/>
  <c r="AK177" i="6"/>
  <c r="AO177" i="6"/>
  <c r="AS177" i="6"/>
  <c r="AW177" i="6"/>
  <c r="BA177" i="6"/>
  <c r="BE177" i="6"/>
  <c r="BI177" i="6"/>
  <c r="BM177" i="6"/>
  <c r="BQ177" i="6"/>
  <c r="BU177" i="6"/>
  <c r="CB178" i="6"/>
  <c r="BZ178" i="6"/>
  <c r="BX178" i="6"/>
  <c r="BV178" i="6"/>
  <c r="BT178" i="6"/>
  <c r="BR178" i="6"/>
  <c r="BP178" i="6"/>
  <c r="BN178" i="6"/>
  <c r="BL178" i="6"/>
  <c r="BJ178" i="6"/>
  <c r="BH178" i="6"/>
  <c r="BF178" i="6"/>
  <c r="BD178" i="6"/>
  <c r="BB178" i="6"/>
  <c r="AZ178" i="6"/>
  <c r="AX178" i="6"/>
  <c r="AV178" i="6"/>
  <c r="AT178" i="6"/>
  <c r="AR178" i="6"/>
  <c r="AP178" i="6"/>
  <c r="AN178" i="6"/>
  <c r="AL178" i="6"/>
  <c r="AJ178" i="6"/>
  <c r="AH178" i="6"/>
  <c r="AF178" i="6"/>
  <c r="AD178" i="6"/>
  <c r="AB178" i="6"/>
  <c r="Z178" i="6"/>
  <c r="X178" i="6"/>
  <c r="V178" i="6"/>
  <c r="W178" i="6"/>
  <c r="AA178" i="6"/>
  <c r="AE178" i="6"/>
  <c r="AI178" i="6"/>
  <c r="AM178" i="6"/>
  <c r="AQ178" i="6"/>
  <c r="AU178" i="6"/>
  <c r="AY178" i="6"/>
  <c r="BC178" i="6"/>
  <c r="BG178" i="6"/>
  <c r="BK178" i="6"/>
  <c r="BO178" i="6"/>
  <c r="BS178" i="6"/>
  <c r="BW178" i="6"/>
  <c r="CA178" i="6"/>
  <c r="CA56" i="6"/>
  <c r="BY56" i="6"/>
  <c r="BW56" i="6"/>
  <c r="BU56" i="6"/>
  <c r="BS56" i="6"/>
  <c r="BQ56" i="6"/>
  <c r="BO56" i="6"/>
  <c r="BM56" i="6"/>
  <c r="BK56" i="6"/>
  <c r="BI56" i="6"/>
  <c r="X56" i="6"/>
  <c r="AB56" i="6"/>
  <c r="AF56" i="6"/>
  <c r="AJ56" i="6"/>
  <c r="AL56" i="6"/>
  <c r="AP56" i="6"/>
  <c r="AT56" i="6"/>
  <c r="AX56" i="6"/>
  <c r="AZ56" i="6"/>
  <c r="BB56" i="6"/>
  <c r="BF56" i="6"/>
  <c r="BL56" i="6"/>
  <c r="BT56" i="6"/>
  <c r="CB56" i="6"/>
  <c r="E638" i="6"/>
  <c r="V44" i="6"/>
  <c r="X44" i="6"/>
  <c r="Z44" i="6"/>
  <c r="AB44" i="6"/>
  <c r="AD44" i="6"/>
  <c r="AF44" i="6"/>
  <c r="AH44" i="6"/>
  <c r="AJ44" i="6"/>
  <c r="AL44" i="6"/>
  <c r="AN44" i="6"/>
  <c r="AP44" i="6"/>
  <c r="AR44" i="6"/>
  <c r="AT44" i="6"/>
  <c r="AV44" i="6"/>
  <c r="AX44" i="6"/>
  <c r="AZ44" i="6"/>
  <c r="BB44" i="6"/>
  <c r="BD44" i="6"/>
  <c r="BF44" i="6"/>
  <c r="BH44" i="6"/>
  <c r="BJ44" i="6"/>
  <c r="BL44" i="6"/>
  <c r="BN44" i="6"/>
  <c r="BP44" i="6"/>
  <c r="BR44" i="6"/>
  <c r="BT44" i="6"/>
  <c r="BV44" i="6"/>
  <c r="BX44" i="6"/>
  <c r="BZ44" i="6"/>
  <c r="CB44" i="6"/>
  <c r="U56" i="6"/>
  <c r="W56" i="6"/>
  <c r="Y56" i="6"/>
  <c r="AA56" i="6"/>
  <c r="AC56" i="6"/>
  <c r="AE56" i="6"/>
  <c r="AG56" i="6"/>
  <c r="AI56" i="6"/>
  <c r="AK56" i="6"/>
  <c r="AM56" i="6"/>
  <c r="AO56" i="6"/>
  <c r="AQ56" i="6"/>
  <c r="AS56" i="6"/>
  <c r="AU56" i="6"/>
  <c r="AW56" i="6"/>
  <c r="AY56" i="6"/>
  <c r="BA56" i="6"/>
  <c r="BC56" i="6"/>
  <c r="BE56" i="6"/>
  <c r="BG56" i="6"/>
  <c r="BJ56" i="6"/>
  <c r="BN56" i="6"/>
  <c r="BR56" i="6"/>
  <c r="BV56" i="6"/>
  <c r="BZ56" i="6"/>
  <c r="V95" i="6"/>
  <c r="Z95" i="6"/>
  <c r="AD95" i="6"/>
  <c r="AH95" i="6"/>
  <c r="AL95" i="6"/>
  <c r="AP95" i="6"/>
  <c r="AT95" i="6"/>
  <c r="AX95" i="6"/>
  <c r="BB95" i="6"/>
  <c r="BF95" i="6"/>
  <c r="BJ95" i="6"/>
  <c r="BN95" i="6"/>
  <c r="BR95" i="6"/>
  <c r="BV95" i="6"/>
  <c r="BZ95" i="6"/>
  <c r="CB177" i="6"/>
  <c r="BZ177" i="6"/>
  <c r="BX177" i="6"/>
  <c r="BV177" i="6"/>
  <c r="BT177" i="6"/>
  <c r="BR177" i="6"/>
  <c r="BP177" i="6"/>
  <c r="BN177" i="6"/>
  <c r="BL177" i="6"/>
  <c r="BJ177" i="6"/>
  <c r="BH177" i="6"/>
  <c r="BF177" i="6"/>
  <c r="BD177" i="6"/>
  <c r="BB177" i="6"/>
  <c r="AZ177" i="6"/>
  <c r="AX177" i="6"/>
  <c r="AV177" i="6"/>
  <c r="AT177" i="6"/>
  <c r="AR177" i="6"/>
  <c r="AP177" i="6"/>
  <c r="AN177" i="6"/>
  <c r="AL177" i="6"/>
  <c r="AJ177" i="6"/>
  <c r="AH177" i="6"/>
  <c r="AF177" i="6"/>
  <c r="AD177" i="6"/>
  <c r="AB177" i="6"/>
  <c r="Z177" i="6"/>
  <c r="X177" i="6"/>
  <c r="V177" i="6"/>
  <c r="W177" i="6"/>
  <c r="AA177" i="6"/>
  <c r="AE177" i="6"/>
  <c r="AI177" i="6"/>
  <c r="AM177" i="6"/>
  <c r="AQ177" i="6"/>
  <c r="AU177" i="6"/>
  <c r="AY177" i="6"/>
  <c r="BC177" i="6"/>
  <c r="BG177" i="6"/>
  <c r="BK177" i="6"/>
  <c r="BO177" i="6"/>
  <c r="BS177" i="6"/>
  <c r="BW177" i="6"/>
  <c r="CA177" i="6"/>
  <c r="AH246" i="6"/>
  <c r="AJ246" i="6"/>
  <c r="AL246" i="6"/>
  <c r="AN246" i="6"/>
  <c r="AP246" i="6"/>
  <c r="AR246" i="6"/>
  <c r="AT246" i="6"/>
  <c r="AV246" i="6"/>
  <c r="AX246" i="6"/>
  <c r="AZ246" i="6"/>
  <c r="BB246" i="6"/>
  <c r="BD246" i="6"/>
  <c r="BF246" i="6"/>
  <c r="BH246" i="6"/>
  <c r="BJ246" i="6"/>
  <c r="BL246" i="6"/>
  <c r="BN246" i="6"/>
  <c r="BP246" i="6"/>
  <c r="BR246" i="6"/>
  <c r="BT246" i="6"/>
  <c r="BV246" i="6"/>
  <c r="BX246" i="6"/>
  <c r="BZ246" i="6"/>
  <c r="CB246" i="6"/>
  <c r="CA301" i="6"/>
  <c r="BY301" i="6"/>
  <c r="BW301" i="6"/>
  <c r="BU301" i="6"/>
  <c r="BS301" i="6"/>
  <c r="BQ301" i="6"/>
  <c r="BO301" i="6"/>
  <c r="BM301" i="6"/>
  <c r="BK301" i="6"/>
  <c r="AS301" i="6"/>
  <c r="AU301" i="6"/>
  <c r="AW301" i="6"/>
  <c r="AY301" i="6"/>
  <c r="BA301" i="6"/>
  <c r="BC301" i="6"/>
  <c r="BE301" i="6"/>
  <c r="BG301" i="6"/>
  <c r="BI301" i="6"/>
  <c r="BL301" i="6"/>
  <c r="BP301" i="6"/>
  <c r="BT301" i="6"/>
  <c r="BX301" i="6"/>
  <c r="CB301" i="6"/>
  <c r="V76" i="6"/>
  <c r="X76" i="6"/>
  <c r="Z76" i="6"/>
  <c r="AB76" i="6"/>
  <c r="AD76" i="6"/>
  <c r="AF76" i="6"/>
  <c r="AH76" i="6"/>
  <c r="AJ76" i="6"/>
  <c r="AL76" i="6"/>
  <c r="AN76" i="6"/>
  <c r="AP76" i="6"/>
  <c r="AR76" i="6"/>
  <c r="AT76" i="6"/>
  <c r="AV76" i="6"/>
  <c r="AX76" i="6"/>
  <c r="AZ76" i="6"/>
  <c r="BB76" i="6"/>
  <c r="BD76" i="6"/>
  <c r="BF76" i="6"/>
  <c r="BH76" i="6"/>
  <c r="BJ76" i="6"/>
  <c r="BL76" i="6"/>
  <c r="BN76" i="6"/>
  <c r="BP76" i="6"/>
  <c r="BR76" i="6"/>
  <c r="BT76" i="6"/>
  <c r="BV76" i="6"/>
  <c r="BX76" i="6"/>
  <c r="BZ76" i="6"/>
  <c r="V99" i="6"/>
  <c r="X99" i="6"/>
  <c r="Z99" i="6"/>
  <c r="AB99" i="6"/>
  <c r="AD99" i="6"/>
  <c r="AF99" i="6"/>
  <c r="AH99" i="6"/>
  <c r="AJ99" i="6"/>
  <c r="AL99" i="6"/>
  <c r="AN99" i="6"/>
  <c r="AP99" i="6"/>
  <c r="AR99" i="6"/>
  <c r="AT99" i="6"/>
  <c r="AV99" i="6"/>
  <c r="AX99" i="6"/>
  <c r="AZ99" i="6"/>
  <c r="BB99" i="6"/>
  <c r="BD99" i="6"/>
  <c r="BF99" i="6"/>
  <c r="BH99" i="6"/>
  <c r="BJ99" i="6"/>
  <c r="BL99" i="6"/>
  <c r="BN99" i="6"/>
  <c r="BP99" i="6"/>
  <c r="BR99" i="6"/>
  <c r="BT99" i="6"/>
  <c r="BV99" i="6"/>
  <c r="BX99" i="6"/>
  <c r="BZ99" i="6"/>
  <c r="V155" i="6"/>
  <c r="X155" i="6"/>
  <c r="Z155" i="6"/>
  <c r="AB155" i="6"/>
  <c r="AD155" i="6"/>
  <c r="AF155" i="6"/>
  <c r="AH155" i="6"/>
  <c r="AJ155" i="6"/>
  <c r="AL155" i="6"/>
  <c r="AN155" i="6"/>
  <c r="AP155" i="6"/>
  <c r="AR155" i="6"/>
  <c r="AT155" i="6"/>
  <c r="AV155" i="6"/>
  <c r="AX155" i="6"/>
  <c r="AZ155" i="6"/>
  <c r="BB155" i="6"/>
  <c r="BD155" i="6"/>
  <c r="BF155" i="6"/>
  <c r="BH155" i="6"/>
  <c r="BJ155" i="6"/>
  <c r="BL155" i="6"/>
  <c r="BN155" i="6"/>
  <c r="BP155" i="6"/>
  <c r="BR155" i="6"/>
  <c r="BT155" i="6"/>
  <c r="BV155" i="6"/>
  <c r="BX155" i="6"/>
  <c r="BZ155" i="6"/>
  <c r="AH242" i="6"/>
  <c r="AJ242" i="6"/>
  <c r="AL242" i="6"/>
  <c r="AN242" i="6"/>
  <c r="AP242" i="6"/>
  <c r="AR242" i="6"/>
  <c r="AT242" i="6"/>
  <c r="AV242" i="6"/>
  <c r="AX242" i="6"/>
  <c r="AZ242" i="6"/>
  <c r="BB242" i="6"/>
  <c r="BD242" i="6"/>
  <c r="BF242" i="6"/>
  <c r="BH242" i="6"/>
  <c r="BJ242" i="6"/>
  <c r="BL242" i="6"/>
  <c r="BN242" i="6"/>
  <c r="BP242" i="6"/>
  <c r="BR242" i="6"/>
  <c r="BT242" i="6"/>
  <c r="BV242" i="6"/>
  <c r="BX242" i="6"/>
  <c r="BZ242" i="6"/>
  <c r="AG246" i="6"/>
  <c r="AI246" i="6"/>
  <c r="AK246" i="6"/>
  <c r="AM246" i="6"/>
  <c r="AO246" i="6"/>
  <c r="AQ246" i="6"/>
  <c r="AS246" i="6"/>
  <c r="AU246" i="6"/>
  <c r="AW246" i="6"/>
  <c r="AY246" i="6"/>
  <c r="BA246" i="6"/>
  <c r="BC246" i="6"/>
  <c r="BE246" i="6"/>
  <c r="BG246" i="6"/>
  <c r="BI246" i="6"/>
  <c r="BK246" i="6"/>
  <c r="BM246" i="6"/>
  <c r="BO246" i="6"/>
  <c r="BQ246" i="6"/>
  <c r="BS246" i="6"/>
  <c r="BU246" i="6"/>
  <c r="BW246" i="6"/>
  <c r="BY246" i="6"/>
  <c r="AH247" i="6"/>
  <c r="AJ247" i="6"/>
  <c r="AL247" i="6"/>
  <c r="AN247" i="6"/>
  <c r="AP247" i="6"/>
  <c r="AR247" i="6"/>
  <c r="AT247" i="6"/>
  <c r="AV247" i="6"/>
  <c r="AX247" i="6"/>
  <c r="AZ247" i="6"/>
  <c r="BB247" i="6"/>
  <c r="BD247" i="6"/>
  <c r="BF247" i="6"/>
  <c r="BH247" i="6"/>
  <c r="BJ247" i="6"/>
  <c r="BL247" i="6"/>
  <c r="BN247" i="6"/>
  <c r="BP247" i="6"/>
  <c r="BR247" i="6"/>
  <c r="BT247" i="6"/>
  <c r="BV247" i="6"/>
  <c r="BX247" i="6"/>
  <c r="BZ247" i="6"/>
  <c r="AT301" i="6"/>
  <c r="AV301" i="6"/>
  <c r="AX301" i="6"/>
  <c r="AZ301" i="6"/>
  <c r="BB301" i="6"/>
  <c r="BD301" i="6"/>
  <c r="BF301" i="6"/>
  <c r="BH301" i="6"/>
  <c r="BJ301" i="6"/>
  <c r="BN301" i="6"/>
  <c r="BR301" i="6"/>
  <c r="BV301" i="6"/>
  <c r="BZ301" i="6"/>
  <c r="AS432" i="6"/>
  <c r="AU432" i="6"/>
  <c r="AW432" i="6"/>
  <c r="AY432" i="6"/>
  <c r="BA432" i="6"/>
  <c r="BC432" i="6"/>
  <c r="BE432" i="6"/>
  <c r="BG432" i="6"/>
  <c r="BI432" i="6"/>
  <c r="BK432" i="6"/>
  <c r="BM432" i="6"/>
  <c r="BO432" i="6"/>
  <c r="BQ432" i="6"/>
  <c r="BS432" i="6"/>
  <c r="BU432" i="6"/>
  <c r="BW432" i="6"/>
  <c r="BY432" i="6"/>
  <c r="CA432" i="6"/>
  <c r="BF466" i="6"/>
  <c r="BH466" i="6"/>
  <c r="BJ466" i="6"/>
  <c r="BL466" i="6"/>
  <c r="BN466" i="6"/>
  <c r="BP466" i="6"/>
  <c r="BR466" i="6"/>
  <c r="BT466" i="6"/>
  <c r="BV466" i="6"/>
  <c r="BX466" i="6"/>
  <c r="BZ466" i="6"/>
  <c r="CB466" i="6"/>
  <c r="CB609" i="6"/>
  <c r="BZ609" i="6"/>
  <c r="BX609" i="6"/>
  <c r="BV609" i="6"/>
  <c r="BT609" i="6"/>
  <c r="BR609" i="6"/>
  <c r="BQ609" i="6"/>
  <c r="BU609" i="6"/>
  <c r="BY609" i="6"/>
  <c r="AT330" i="6"/>
  <c r="AV330" i="6"/>
  <c r="AX330" i="6"/>
  <c r="AZ330" i="6"/>
  <c r="BB330" i="6"/>
  <c r="BD330" i="6"/>
  <c r="BF330" i="6"/>
  <c r="BH330" i="6"/>
  <c r="BJ330" i="6"/>
  <c r="BL330" i="6"/>
  <c r="BN330" i="6"/>
  <c r="BP330" i="6"/>
  <c r="BR330" i="6"/>
  <c r="BT330" i="6"/>
  <c r="BV330" i="6"/>
  <c r="BX330" i="6"/>
  <c r="BZ330" i="6"/>
  <c r="AS341" i="6"/>
  <c r="AU341" i="6"/>
  <c r="AW341" i="6"/>
  <c r="AY341" i="6"/>
  <c r="BA341" i="6"/>
  <c r="BC341" i="6"/>
  <c r="BE341" i="6"/>
  <c r="BG341" i="6"/>
  <c r="BI341" i="6"/>
  <c r="BK341" i="6"/>
  <c r="BM341" i="6"/>
  <c r="BO341" i="6"/>
  <c r="BQ341" i="6"/>
  <c r="BS341" i="6"/>
  <c r="BU341" i="6"/>
  <c r="BW341" i="6"/>
  <c r="BY341" i="6"/>
  <c r="AT432" i="6"/>
  <c r="AV432" i="6"/>
  <c r="AX432" i="6"/>
  <c r="AZ432" i="6"/>
  <c r="BB432" i="6"/>
  <c r="BD432" i="6"/>
  <c r="BF432" i="6"/>
  <c r="BH432" i="6"/>
  <c r="BJ432" i="6"/>
  <c r="BL432" i="6"/>
  <c r="BN432" i="6"/>
  <c r="BP432" i="6"/>
  <c r="BR432" i="6"/>
  <c r="BT432" i="6"/>
  <c r="BV432" i="6"/>
  <c r="BX432" i="6"/>
  <c r="BZ432" i="6"/>
  <c r="AS442" i="6"/>
  <c r="AU442" i="6"/>
  <c r="AW442" i="6"/>
  <c r="AY442" i="6"/>
  <c r="BA442" i="6"/>
  <c r="BC442" i="6"/>
  <c r="BE442" i="6"/>
  <c r="BG442" i="6"/>
  <c r="BI442" i="6"/>
  <c r="BK442" i="6"/>
  <c r="BM442" i="6"/>
  <c r="BO442" i="6"/>
  <c r="BQ442" i="6"/>
  <c r="BS442" i="6"/>
  <c r="BU442" i="6"/>
  <c r="BW442" i="6"/>
  <c r="BY442" i="6"/>
  <c r="BE466" i="6"/>
  <c r="BG466" i="6"/>
  <c r="BI466" i="6"/>
  <c r="BK466" i="6"/>
  <c r="BM466" i="6"/>
  <c r="BO466" i="6"/>
  <c r="BQ466" i="6"/>
  <c r="BS466" i="6"/>
  <c r="BU466" i="6"/>
  <c r="BW466" i="6"/>
  <c r="BY466" i="6"/>
  <c r="BF470" i="6"/>
  <c r="BH470" i="6"/>
  <c r="BJ470" i="6"/>
  <c r="BL470" i="6"/>
  <c r="BN470" i="6"/>
  <c r="BP470" i="6"/>
  <c r="BR470" i="6"/>
  <c r="BT470" i="6"/>
  <c r="BV470" i="6"/>
  <c r="BX470" i="6"/>
  <c r="BZ470" i="6"/>
  <c r="BE486" i="6"/>
  <c r="BG486" i="6"/>
  <c r="BI486" i="6"/>
  <c r="BK486" i="6"/>
  <c r="BM486" i="6"/>
  <c r="BO486" i="6"/>
  <c r="BQ486" i="6"/>
  <c r="BS486" i="6"/>
  <c r="BU486" i="6"/>
  <c r="BW486" i="6"/>
  <c r="BY486" i="6"/>
  <c r="BE506" i="6"/>
  <c r="BG506" i="6"/>
  <c r="BI506" i="6"/>
  <c r="BK506" i="6"/>
  <c r="BM506" i="6"/>
  <c r="BO506" i="6"/>
  <c r="BQ506" i="6"/>
  <c r="BS506" i="6"/>
  <c r="BU506" i="6"/>
  <c r="BW506" i="6"/>
  <c r="BY506" i="6"/>
  <c r="CA509" i="6"/>
  <c r="BY509" i="6"/>
  <c r="BW509" i="6"/>
  <c r="BU509" i="6"/>
  <c r="BS509" i="6"/>
  <c r="BQ509" i="6"/>
  <c r="BO509" i="6"/>
  <c r="BM509" i="6"/>
  <c r="BK509" i="6"/>
  <c r="BI509" i="6"/>
  <c r="BG509" i="6"/>
  <c r="BE509" i="6"/>
  <c r="BH509" i="6"/>
  <c r="BL509" i="6"/>
  <c r="BP509" i="6"/>
  <c r="BT509" i="6"/>
  <c r="BX509" i="6"/>
  <c r="CB509" i="6"/>
  <c r="BS609" i="6"/>
  <c r="BW609" i="6"/>
  <c r="CA609" i="6"/>
  <c r="BF510" i="6"/>
  <c r="BH510" i="6"/>
  <c r="BJ510" i="6"/>
  <c r="BL510" i="6"/>
  <c r="BN510" i="6"/>
  <c r="BP510" i="6"/>
  <c r="BR510" i="6"/>
  <c r="BT510" i="6"/>
  <c r="BV510" i="6"/>
  <c r="BX510" i="6"/>
  <c r="BZ510" i="6"/>
  <c r="BE540" i="6"/>
  <c r="BG540" i="6"/>
  <c r="BI540" i="6"/>
  <c r="BK540" i="6"/>
  <c r="BM540" i="6"/>
  <c r="BO540" i="6"/>
  <c r="BQ540" i="6"/>
  <c r="BS540" i="6"/>
  <c r="BU540" i="6"/>
  <c r="BW540" i="6"/>
  <c r="BY540" i="6"/>
  <c r="G24" i="7" l="1"/>
  <c r="G31" i="7" s="1"/>
  <c r="DI638" i="6"/>
  <c r="AJ11" i="7" s="1"/>
  <c r="DG638" i="6"/>
  <c r="AH11" i="7" s="1"/>
  <c r="DN638" i="6"/>
  <c r="AO11" i="7" s="1"/>
  <c r="DJ638" i="6"/>
  <c r="AK11" i="7" s="1"/>
  <c r="DF638" i="6"/>
  <c r="AG11" i="7" s="1"/>
  <c r="DM638" i="6"/>
  <c r="AN11" i="7" s="1"/>
  <c r="DE638" i="6"/>
  <c r="AF11" i="7" s="1"/>
  <c r="DK638" i="6"/>
  <c r="AL11" i="7" s="1"/>
  <c r="DC638" i="6"/>
  <c r="AD11" i="7" s="1"/>
  <c r="DL638" i="6"/>
  <c r="AM11" i="7" s="1"/>
  <c r="DH638" i="6"/>
  <c r="AI11" i="7" s="1"/>
  <c r="DD638" i="6"/>
  <c r="AE11" i="7" s="1"/>
  <c r="I638" i="6"/>
  <c r="Q638" i="6"/>
  <c r="O638" i="6"/>
  <c r="M638" i="6"/>
  <c r="S638" i="6"/>
  <c r="K638" i="6"/>
  <c r="U638" i="6"/>
  <c r="Q9" i="7" s="1"/>
  <c r="Y638" i="6"/>
  <c r="U9" i="7" s="1"/>
  <c r="AB5" i="8"/>
  <c r="AA37" i="8"/>
  <c r="AG638" i="6"/>
  <c r="AD9" i="7" s="1"/>
  <c r="AK638" i="6"/>
  <c r="AH9" i="7" s="1"/>
  <c r="AC638" i="6"/>
  <c r="Y9" i="7" s="1"/>
  <c r="AO638" i="6"/>
  <c r="AL9" i="7" s="1"/>
  <c r="W638" i="6"/>
  <c r="S9" i="7" s="1"/>
  <c r="BY638" i="6"/>
  <c r="BY9" i="7" s="1"/>
  <c r="BM638" i="6"/>
  <c r="BL9" i="7" s="1"/>
  <c r="BJ638" i="6"/>
  <c r="BI9" i="7" s="1"/>
  <c r="BA638" i="6"/>
  <c r="AY9" i="7" s="1"/>
  <c r="AY638" i="6"/>
  <c r="AW9" i="7" s="1"/>
  <c r="AM638" i="6"/>
  <c r="AJ9" i="7" s="1"/>
  <c r="AA638" i="6"/>
  <c r="W9" i="7" s="1"/>
  <c r="BK638" i="6"/>
  <c r="BJ9" i="7" s="1"/>
  <c r="BO638" i="6"/>
  <c r="BN9" i="7" s="1"/>
  <c r="BS638" i="6"/>
  <c r="BS9" i="7" s="1"/>
  <c r="BW638" i="6"/>
  <c r="BW9" i="7" s="1"/>
  <c r="CA638" i="6"/>
  <c r="CA9" i="7" s="1"/>
  <c r="BU638" i="6"/>
  <c r="BU9" i="7" s="1"/>
  <c r="BQ638" i="6"/>
  <c r="BQ9" i="7" s="1"/>
  <c r="BR638" i="6"/>
  <c r="BR9" i="7" s="1"/>
  <c r="AX638" i="6"/>
  <c r="AV9" i="7" s="1"/>
  <c r="BI638" i="6"/>
  <c r="BH9" i="7" s="1"/>
  <c r="BE638" i="6"/>
  <c r="BD9" i="7" s="1"/>
  <c r="BP9" i="7" s="1"/>
  <c r="AW638" i="6"/>
  <c r="AU9" i="7" s="1"/>
  <c r="AS638" i="6"/>
  <c r="AQ9" i="7" s="1"/>
  <c r="BC9" i="7" s="1"/>
  <c r="BG638" i="6"/>
  <c r="BF9" i="7" s="1"/>
  <c r="BC638" i="6"/>
  <c r="BA9" i="7" s="1"/>
  <c r="AU638" i="6"/>
  <c r="AS9" i="7" s="1"/>
  <c r="AQ638" i="6"/>
  <c r="AN9" i="7" s="1"/>
  <c r="AI638" i="6"/>
  <c r="AF9" i="7" s="1"/>
  <c r="AE638" i="6"/>
  <c r="AA9" i="7" s="1"/>
  <c r="CB638" i="6"/>
  <c r="CB9" i="7" s="1"/>
  <c r="BX638" i="6"/>
  <c r="BX9" i="7" s="1"/>
  <c r="BT638" i="6"/>
  <c r="BT9" i="7" s="1"/>
  <c r="BP638" i="6"/>
  <c r="BO9" i="7" s="1"/>
  <c r="BL638" i="6"/>
  <c r="BK9" i="7" s="1"/>
  <c r="BH638" i="6"/>
  <c r="BG9" i="7" s="1"/>
  <c r="BD638" i="6"/>
  <c r="BB9" i="7" s="1"/>
  <c r="AZ638" i="6"/>
  <c r="AX9" i="7" s="1"/>
  <c r="AV638" i="6"/>
  <c r="AT9" i="7" s="1"/>
  <c r="AR638" i="6"/>
  <c r="AO9" i="7" s="1"/>
  <c r="AN638" i="6"/>
  <c r="AK9" i="7" s="1"/>
  <c r="AJ638" i="6"/>
  <c r="AG9" i="7" s="1"/>
  <c r="AF638" i="6"/>
  <c r="AB9" i="7" s="1"/>
  <c r="AB638" i="6"/>
  <c r="X9" i="7" s="1"/>
  <c r="X638" i="6"/>
  <c r="T9" i="7" s="1"/>
  <c r="T638" i="6"/>
  <c r="P638" i="6"/>
  <c r="L638" i="6"/>
  <c r="BZ638" i="6"/>
  <c r="BZ9" i="7" s="1"/>
  <c r="BV638" i="6"/>
  <c r="BV9" i="7" s="1"/>
  <c r="BN638" i="6"/>
  <c r="BM9" i="7" s="1"/>
  <c r="BF638" i="6"/>
  <c r="BE9" i="7" s="1"/>
  <c r="BB638" i="6"/>
  <c r="AZ9" i="7" s="1"/>
  <c r="AT638" i="6"/>
  <c r="AR9" i="7" s="1"/>
  <c r="AP638" i="6"/>
  <c r="AM9" i="7" s="1"/>
  <c r="AL638" i="6"/>
  <c r="AI9" i="7" s="1"/>
  <c r="AH638" i="6"/>
  <c r="AE9" i="7" s="1"/>
  <c r="AD638" i="6"/>
  <c r="Z9" i="7" s="1"/>
  <c r="Z638" i="6"/>
  <c r="V9" i="7" s="1"/>
  <c r="V638" i="6"/>
  <c r="R9" i="7" s="1"/>
  <c r="R638" i="6"/>
  <c r="N638" i="6"/>
  <c r="J638" i="6"/>
  <c r="CC9" i="7" l="1"/>
  <c r="AP9" i="7"/>
  <c r="AC9" i="7"/>
  <c r="AK18" i="7"/>
  <c r="BU18" i="7"/>
  <c r="BX18" i="7"/>
  <c r="AQ18" i="7"/>
  <c r="CA18" i="7"/>
  <c r="AY18" i="7"/>
  <c r="AD18" i="7"/>
  <c r="AF20" i="7"/>
  <c r="CB18" i="7"/>
  <c r="AU18" i="7"/>
  <c r="BW18" i="7"/>
  <c r="BI18" i="7"/>
  <c r="AN20" i="7"/>
  <c r="BZ18" i="7"/>
  <c r="AW18" i="7"/>
  <c r="AI18" i="7"/>
  <c r="AT18" i="7"/>
  <c r="BS18" i="7"/>
  <c r="T18" i="7"/>
  <c r="AF18" i="7"/>
  <c r="BN18" i="7"/>
  <c r="AE20" i="7"/>
  <c r="R18" i="7"/>
  <c r="BE18" i="7"/>
  <c r="X18" i="7"/>
  <c r="BG18" i="7"/>
  <c r="AN18" i="7"/>
  <c r="AV18" i="7"/>
  <c r="BJ18" i="7"/>
  <c r="S18" i="7"/>
  <c r="Q18" i="7"/>
  <c r="AI20" i="7"/>
  <c r="AO20" i="7"/>
  <c r="BT18" i="7"/>
  <c r="AL20" i="7"/>
  <c r="AM18" i="7"/>
  <c r="AX18" i="7"/>
  <c r="BD18" i="7"/>
  <c r="AZ18" i="7"/>
  <c r="BH18" i="7"/>
  <c r="U18" i="7"/>
  <c r="AB18" i="7"/>
  <c r="BK18" i="7"/>
  <c r="AS18" i="7"/>
  <c r="BR18" i="7"/>
  <c r="W18" i="7"/>
  <c r="AL18" i="7"/>
  <c r="AM20" i="7"/>
  <c r="AH20" i="7"/>
  <c r="AE18" i="7"/>
  <c r="BF18" i="7"/>
  <c r="AH18" i="7"/>
  <c r="AO18" i="7"/>
  <c r="AR18" i="7"/>
  <c r="AA18" i="7"/>
  <c r="BL18" i="7"/>
  <c r="AG20" i="7"/>
  <c r="BB18" i="7"/>
  <c r="BY18" i="7"/>
  <c r="AK20" i="7"/>
  <c r="V18" i="7"/>
  <c r="BM18" i="7"/>
  <c r="Z18" i="7"/>
  <c r="BV18" i="7"/>
  <c r="AG18" i="7"/>
  <c r="BO18" i="7"/>
  <c r="BA18" i="7"/>
  <c r="BQ18" i="7"/>
  <c r="AJ18" i="7"/>
  <c r="Y18" i="7"/>
  <c r="AD20" i="7"/>
  <c r="AJ20" i="7"/>
  <c r="BO58" i="7"/>
  <c r="BB58" i="7"/>
  <c r="AO58" i="7"/>
  <c r="AB58" i="7"/>
  <c r="CB58" i="7"/>
  <c r="AO56" i="7"/>
  <c r="H24" i="7"/>
  <c r="M9" i="7"/>
  <c r="K9" i="7"/>
  <c r="F9" i="7"/>
  <c r="H9" i="7"/>
  <c r="E9" i="7"/>
  <c r="I9" i="7"/>
  <c r="G9" i="7"/>
  <c r="O9" i="7"/>
  <c r="N9" i="7"/>
  <c r="J9" i="7"/>
  <c r="D9" i="7"/>
  <c r="L9" i="7"/>
  <c r="AE12" i="7"/>
  <c r="AM12" i="7"/>
  <c r="AL12" i="7"/>
  <c r="AN12" i="7"/>
  <c r="AK12" i="7"/>
  <c r="AH12" i="7"/>
  <c r="AI12" i="7"/>
  <c r="AD12" i="7"/>
  <c r="CD11" i="7"/>
  <c r="AF12" i="7"/>
  <c r="AG12" i="7"/>
  <c r="AO12" i="7"/>
  <c r="AJ12" i="7"/>
  <c r="AC5" i="8"/>
  <c r="AB37" i="8"/>
  <c r="T221" i="2"/>
  <c r="T182" i="2"/>
  <c r="T179" i="2"/>
  <c r="T176" i="2"/>
  <c r="T175" i="2"/>
  <c r="O174" i="2"/>
  <c r="Q170" i="2"/>
  <c r="Q165" i="2"/>
  <c r="O151" i="2"/>
  <c r="K148" i="2"/>
  <c r="K135" i="2"/>
  <c r="K134" i="2"/>
  <c r="K130" i="2"/>
  <c r="J121" i="2"/>
  <c r="I5" i="2"/>
  <c r="I60" i="2"/>
  <c r="I61" i="2"/>
  <c r="I63" i="2"/>
  <c r="I64" i="2"/>
  <c r="I65" i="2"/>
  <c r="I66" i="2"/>
  <c r="I67" i="2"/>
  <c r="I69" i="2"/>
  <c r="I70" i="2"/>
  <c r="I71" i="2"/>
  <c r="I72" i="2"/>
  <c r="I75" i="2"/>
  <c r="I82" i="2"/>
  <c r="I87" i="2"/>
  <c r="I97" i="2"/>
  <c r="I100" i="2"/>
  <c r="I124" i="2"/>
  <c r="CC18" i="7" l="1"/>
  <c r="BC18" i="7"/>
  <c r="AP18" i="7"/>
  <c r="BP18" i="7"/>
  <c r="AC18" i="7"/>
  <c r="P9" i="7"/>
  <c r="AO63" i="7"/>
  <c r="K18" i="7"/>
  <c r="AK21" i="7"/>
  <c r="AO21" i="7"/>
  <c r="AN21" i="7"/>
  <c r="O18" i="7"/>
  <c r="N18" i="7"/>
  <c r="M18" i="7"/>
  <c r="AG21" i="7"/>
  <c r="AL21" i="7"/>
  <c r="G18" i="7"/>
  <c r="I18" i="7"/>
  <c r="AE21" i="7"/>
  <c r="E18" i="7"/>
  <c r="AH21" i="7"/>
  <c r="AD21" i="7"/>
  <c r="L18" i="7"/>
  <c r="H18" i="7"/>
  <c r="CD20" i="7"/>
  <c r="J18" i="7"/>
  <c r="AF21" i="7"/>
  <c r="AM21" i="7"/>
  <c r="AI21" i="7"/>
  <c r="D18" i="7"/>
  <c r="F18" i="7"/>
  <c r="AJ21" i="7"/>
  <c r="CB65" i="7"/>
  <c r="AO60" i="7"/>
  <c r="AB66" i="7"/>
  <c r="CB66" i="7"/>
  <c r="AB65" i="7"/>
  <c r="BO65" i="7"/>
  <c r="BO66" i="7"/>
  <c r="O66" i="7"/>
  <c r="AO65" i="7"/>
  <c r="BB65" i="7"/>
  <c r="AO66" i="7"/>
  <c r="BB66" i="7"/>
  <c r="D8" i="7"/>
  <c r="O58" i="7"/>
  <c r="I24" i="7"/>
  <c r="H31" i="7"/>
  <c r="CD12" i="7"/>
  <c r="AD5" i="8"/>
  <c r="AC37" i="8"/>
  <c r="P18" i="7" l="1"/>
  <c r="AO67" i="7"/>
  <c r="E8" i="7"/>
  <c r="F8" i="7" s="1"/>
  <c r="D17" i="7"/>
  <c r="D25" i="7" s="1"/>
  <c r="D39" i="7" s="1"/>
  <c r="CD21" i="7"/>
  <c r="O65" i="7"/>
  <c r="J24" i="7"/>
  <c r="I31" i="7"/>
  <c r="AE5" i="8"/>
  <c r="AD37" i="8"/>
  <c r="CB624" i="2"/>
  <c r="CA624" i="2"/>
  <c r="BZ624" i="2"/>
  <c r="BY624" i="2"/>
  <c r="BX624" i="2"/>
  <c r="BW624" i="2"/>
  <c r="BV624" i="2"/>
  <c r="BU624" i="2"/>
  <c r="BT624" i="2"/>
  <c r="BS624" i="2"/>
  <c r="BR624" i="2"/>
  <c r="BQ624" i="2"/>
  <c r="BP624" i="2"/>
  <c r="BO624" i="2"/>
  <c r="BN624" i="2"/>
  <c r="BM624" i="2"/>
  <c r="BL624" i="2"/>
  <c r="BK624" i="2"/>
  <c r="BJ624" i="2"/>
  <c r="CB594" i="2"/>
  <c r="CA594" i="2"/>
  <c r="BZ594" i="2"/>
  <c r="BY594" i="2"/>
  <c r="BX594" i="2"/>
  <c r="BW594" i="2"/>
  <c r="BV594" i="2"/>
  <c r="BU594" i="2"/>
  <c r="BT594" i="2"/>
  <c r="BS594" i="2"/>
  <c r="BR594" i="2"/>
  <c r="BQ594" i="2"/>
  <c r="BP594" i="2"/>
  <c r="CB567" i="2"/>
  <c r="CA567" i="2"/>
  <c r="BZ567" i="2"/>
  <c r="BY567" i="2"/>
  <c r="BX567" i="2"/>
  <c r="BW567" i="2"/>
  <c r="BV567" i="2"/>
  <c r="BU567" i="2"/>
  <c r="BT567" i="2"/>
  <c r="BS567" i="2"/>
  <c r="BR567" i="2"/>
  <c r="BQ567" i="2"/>
  <c r="BP567" i="2"/>
  <c r="BO567" i="2"/>
  <c r="CB545" i="2"/>
  <c r="CA545" i="2"/>
  <c r="BZ545" i="2"/>
  <c r="BY545" i="2"/>
  <c r="BX545" i="2"/>
  <c r="BW545" i="2"/>
  <c r="BV545" i="2"/>
  <c r="BU545" i="2"/>
  <c r="BT545" i="2"/>
  <c r="BS545" i="2"/>
  <c r="BR545" i="2"/>
  <c r="BQ545" i="2"/>
  <c r="BP545" i="2"/>
  <c r="BO545" i="2"/>
  <c r="BN545" i="2"/>
  <c r="BM545" i="2"/>
  <c r="BL545" i="2"/>
  <c r="BK545" i="2"/>
  <c r="BJ545" i="2"/>
  <c r="BI545" i="2"/>
  <c r="BH545" i="2"/>
  <c r="BI624" i="2"/>
  <c r="BO594" i="2"/>
  <c r="BN567" i="2"/>
  <c r="BH624" i="2"/>
  <c r="BN594" i="2"/>
  <c r="BM567" i="2"/>
  <c r="BG545" i="2"/>
  <c r="BF545" i="2"/>
  <c r="CB596" i="2"/>
  <c r="CA596" i="2"/>
  <c r="BZ596" i="2"/>
  <c r="BY596" i="2"/>
  <c r="BX596" i="2"/>
  <c r="BW596" i="2"/>
  <c r="BV596" i="2"/>
  <c r="BU596" i="2"/>
  <c r="BT596" i="2"/>
  <c r="BS596" i="2"/>
  <c r="BR596" i="2"/>
  <c r="BQ596" i="2"/>
  <c r="BP596" i="2"/>
  <c r="BO596" i="2"/>
  <c r="BN596" i="2"/>
  <c r="BM596" i="2"/>
  <c r="BL596" i="2"/>
  <c r="BK596" i="2"/>
  <c r="BJ596" i="2"/>
  <c r="BI596" i="2"/>
  <c r="BH596" i="2"/>
  <c r="BG596" i="2"/>
  <c r="BF596" i="2"/>
  <c r="CB543" i="2"/>
  <c r="CA543" i="2"/>
  <c r="BZ543" i="2"/>
  <c r="BY543" i="2"/>
  <c r="BX543" i="2"/>
  <c r="BW543" i="2"/>
  <c r="BV543" i="2"/>
  <c r="BU543" i="2"/>
  <c r="BT543" i="2"/>
  <c r="BS543" i="2"/>
  <c r="BR543" i="2"/>
  <c r="BQ543" i="2"/>
  <c r="BP543" i="2"/>
  <c r="BO543" i="2"/>
  <c r="BN543" i="2"/>
  <c r="BM543" i="2"/>
  <c r="BL543" i="2"/>
  <c r="BK543" i="2"/>
  <c r="BJ543" i="2"/>
  <c r="BI543" i="2"/>
  <c r="BH543" i="2"/>
  <c r="BG543" i="2"/>
  <c r="BF543" i="2"/>
  <c r="BE543" i="2"/>
  <c r="CB529" i="2"/>
  <c r="CA529" i="2"/>
  <c r="BZ529" i="2"/>
  <c r="BY529" i="2"/>
  <c r="BX529" i="2"/>
  <c r="BW529" i="2"/>
  <c r="BV529" i="2"/>
  <c r="BU529" i="2"/>
  <c r="BT529" i="2"/>
  <c r="BS529" i="2"/>
  <c r="BR529" i="2"/>
  <c r="BQ529" i="2"/>
  <c r="BP529" i="2"/>
  <c r="BO529" i="2"/>
  <c r="BN529" i="2"/>
  <c r="BM529" i="2"/>
  <c r="BL529" i="2"/>
  <c r="BK529" i="2"/>
  <c r="BJ529" i="2"/>
  <c r="BI529" i="2"/>
  <c r="BH529" i="2"/>
  <c r="BG529" i="2"/>
  <c r="BF529" i="2"/>
  <c r="BE529" i="2"/>
  <c r="CB517" i="2"/>
  <c r="CA517" i="2"/>
  <c r="BZ517" i="2"/>
  <c r="BY517" i="2"/>
  <c r="BX517" i="2"/>
  <c r="BW517" i="2"/>
  <c r="BV517" i="2"/>
  <c r="BU517" i="2"/>
  <c r="BT517" i="2"/>
  <c r="BS517" i="2"/>
  <c r="BR517" i="2"/>
  <c r="BQ517" i="2"/>
  <c r="BP517" i="2"/>
  <c r="BO517" i="2"/>
  <c r="BN517" i="2"/>
  <c r="BM517" i="2"/>
  <c r="BL517" i="2"/>
  <c r="BK517" i="2"/>
  <c r="BJ517" i="2"/>
  <c r="BI517" i="2"/>
  <c r="BH517" i="2"/>
  <c r="BG517" i="2"/>
  <c r="BF517" i="2"/>
  <c r="BE596" i="2"/>
  <c r="BD543" i="2"/>
  <c r="BD529" i="2"/>
  <c r="BE517" i="2"/>
  <c r="CB513" i="2"/>
  <c r="CA513" i="2"/>
  <c r="BZ513" i="2"/>
  <c r="BY513" i="2"/>
  <c r="BX513" i="2"/>
  <c r="BW513" i="2"/>
  <c r="BV513" i="2"/>
  <c r="BU513" i="2"/>
  <c r="BT513" i="2"/>
  <c r="BS513" i="2"/>
  <c r="BR513" i="2"/>
  <c r="BQ513" i="2"/>
  <c r="BP513" i="2"/>
  <c r="BO513" i="2"/>
  <c r="BN513" i="2"/>
  <c r="BM513" i="2"/>
  <c r="BL513" i="2"/>
  <c r="BK513" i="2"/>
  <c r="BJ513" i="2"/>
  <c r="BI513" i="2"/>
  <c r="BH513" i="2"/>
  <c r="BG513" i="2"/>
  <c r="BF513" i="2"/>
  <c r="BE513" i="2"/>
  <c r="BD513" i="2"/>
  <c r="CB508" i="2"/>
  <c r="CA508" i="2"/>
  <c r="BZ508" i="2"/>
  <c r="BY508" i="2"/>
  <c r="BX508" i="2"/>
  <c r="BW508" i="2"/>
  <c r="BV508" i="2"/>
  <c r="BU508" i="2"/>
  <c r="BT508" i="2"/>
  <c r="BS508" i="2"/>
  <c r="BR508" i="2"/>
  <c r="BQ508" i="2"/>
  <c r="BP508" i="2"/>
  <c r="BO508" i="2"/>
  <c r="BN508" i="2"/>
  <c r="BM508" i="2"/>
  <c r="BL508" i="2"/>
  <c r="BK508" i="2"/>
  <c r="BJ508" i="2"/>
  <c r="BI508" i="2"/>
  <c r="BH508" i="2"/>
  <c r="BG508" i="2"/>
  <c r="BF508" i="2"/>
  <c r="BE508" i="2"/>
  <c r="BD508" i="2"/>
  <c r="CB505" i="2"/>
  <c r="CA505" i="2"/>
  <c r="BZ505" i="2"/>
  <c r="BY505" i="2"/>
  <c r="BX505" i="2"/>
  <c r="BW505" i="2"/>
  <c r="BV505" i="2"/>
  <c r="BU505" i="2"/>
  <c r="BT505" i="2"/>
  <c r="BS505" i="2"/>
  <c r="BR505" i="2"/>
  <c r="BQ505" i="2"/>
  <c r="BP505" i="2"/>
  <c r="BO505" i="2"/>
  <c r="BN505" i="2"/>
  <c r="BM505" i="2"/>
  <c r="BL505" i="2"/>
  <c r="BK505" i="2"/>
  <c r="BJ505" i="2"/>
  <c r="BI505" i="2"/>
  <c r="BH505" i="2"/>
  <c r="BG505" i="2"/>
  <c r="BF505" i="2"/>
  <c r="BE505" i="2"/>
  <c r="CB496" i="2"/>
  <c r="CA496" i="2"/>
  <c r="BZ496" i="2"/>
  <c r="BY496" i="2"/>
  <c r="BX496" i="2"/>
  <c r="BW496" i="2"/>
  <c r="BV496" i="2"/>
  <c r="BU496" i="2"/>
  <c r="BT496" i="2"/>
  <c r="BS496" i="2"/>
  <c r="BR496" i="2"/>
  <c r="BQ496" i="2"/>
  <c r="BP496" i="2"/>
  <c r="BO496" i="2"/>
  <c r="BN496" i="2"/>
  <c r="BM496" i="2"/>
  <c r="BL496" i="2"/>
  <c r="BK496" i="2"/>
  <c r="BJ496" i="2"/>
  <c r="BI496" i="2"/>
  <c r="BH496" i="2"/>
  <c r="BG496" i="2"/>
  <c r="BF496" i="2"/>
  <c r="BE496" i="2"/>
  <c r="BD496" i="2"/>
  <c r="BC496" i="2"/>
  <c r="CB495" i="2"/>
  <c r="CA495" i="2"/>
  <c r="BZ495" i="2"/>
  <c r="BY495" i="2"/>
  <c r="BX495" i="2"/>
  <c r="BW495" i="2"/>
  <c r="BV495" i="2"/>
  <c r="BU495" i="2"/>
  <c r="BT495" i="2"/>
  <c r="BS495" i="2"/>
  <c r="BR495" i="2"/>
  <c r="BQ495" i="2"/>
  <c r="BP495" i="2"/>
  <c r="BO495" i="2"/>
  <c r="BN495" i="2"/>
  <c r="BM495" i="2"/>
  <c r="BL495" i="2"/>
  <c r="BK495" i="2"/>
  <c r="BJ495" i="2"/>
  <c r="BI495" i="2"/>
  <c r="BH495" i="2"/>
  <c r="BG495" i="2"/>
  <c r="BF495" i="2"/>
  <c r="BE495" i="2"/>
  <c r="CB494" i="2"/>
  <c r="CA494" i="2"/>
  <c r="BZ494" i="2"/>
  <c r="BY494" i="2"/>
  <c r="BX494" i="2"/>
  <c r="BW494" i="2"/>
  <c r="BV494" i="2"/>
  <c r="BU494" i="2"/>
  <c r="BT494" i="2"/>
  <c r="BS494" i="2"/>
  <c r="BR494" i="2"/>
  <c r="BQ494" i="2"/>
  <c r="BP494" i="2"/>
  <c r="BO494" i="2"/>
  <c r="BN494" i="2"/>
  <c r="BM494" i="2"/>
  <c r="BL494" i="2"/>
  <c r="BK494" i="2"/>
  <c r="BJ494" i="2"/>
  <c r="BI494" i="2"/>
  <c r="BH494" i="2"/>
  <c r="BG494" i="2"/>
  <c r="BF494" i="2"/>
  <c r="BE494" i="2"/>
  <c r="CB491" i="2"/>
  <c r="CA491" i="2"/>
  <c r="BZ491" i="2"/>
  <c r="BY491" i="2"/>
  <c r="BX491" i="2"/>
  <c r="BW491" i="2"/>
  <c r="BV491" i="2"/>
  <c r="BU491" i="2"/>
  <c r="BT491" i="2"/>
  <c r="BS491" i="2"/>
  <c r="BR491" i="2"/>
  <c r="BQ491" i="2"/>
  <c r="BP491" i="2"/>
  <c r="BO491" i="2"/>
  <c r="BN491" i="2"/>
  <c r="BM491" i="2"/>
  <c r="BL491" i="2"/>
  <c r="BK491" i="2"/>
  <c r="BJ491" i="2"/>
  <c r="BI491" i="2"/>
  <c r="BH491" i="2"/>
  <c r="BG491" i="2"/>
  <c r="BF491" i="2"/>
  <c r="BE491" i="2"/>
  <c r="BD491" i="2"/>
  <c r="BC491" i="2"/>
  <c r="BB491" i="2"/>
  <c r="BA491" i="2"/>
  <c r="AZ491" i="2"/>
  <c r="CB489" i="2"/>
  <c r="CA489" i="2"/>
  <c r="BZ489" i="2"/>
  <c r="BY489" i="2"/>
  <c r="BX489" i="2"/>
  <c r="BW489" i="2"/>
  <c r="BV489" i="2"/>
  <c r="BU489" i="2"/>
  <c r="BT489" i="2"/>
  <c r="BS489" i="2"/>
  <c r="BR489" i="2"/>
  <c r="BQ489" i="2"/>
  <c r="BP489" i="2"/>
  <c r="BO489" i="2"/>
  <c r="BN489" i="2"/>
  <c r="BM489" i="2"/>
  <c r="BL489" i="2"/>
  <c r="BK489" i="2"/>
  <c r="BJ489" i="2"/>
  <c r="BI489" i="2"/>
  <c r="BH489" i="2"/>
  <c r="BG489" i="2"/>
  <c r="BF489" i="2"/>
  <c r="BE489" i="2"/>
  <c r="BD489" i="2"/>
  <c r="BC489" i="2"/>
  <c r="BB489" i="2"/>
  <c r="BA489" i="2"/>
  <c r="AZ489" i="2"/>
  <c r="AY491" i="2"/>
  <c r="AY489" i="2"/>
  <c r="CB485" i="2"/>
  <c r="CA485" i="2"/>
  <c r="BZ485" i="2"/>
  <c r="BY485" i="2"/>
  <c r="BX485" i="2"/>
  <c r="BW485" i="2"/>
  <c r="BV485" i="2"/>
  <c r="BU485" i="2"/>
  <c r="BT485" i="2"/>
  <c r="BS485" i="2"/>
  <c r="BR485" i="2"/>
  <c r="BQ485" i="2"/>
  <c r="BP485" i="2"/>
  <c r="BO485" i="2"/>
  <c r="BN485" i="2"/>
  <c r="BM485" i="2"/>
  <c r="BL485" i="2"/>
  <c r="BK485" i="2"/>
  <c r="BJ485" i="2"/>
  <c r="BI485" i="2"/>
  <c r="BH485" i="2"/>
  <c r="BG485" i="2"/>
  <c r="BF485" i="2"/>
  <c r="BE485" i="2"/>
  <c r="BD485" i="2"/>
  <c r="CB482" i="2"/>
  <c r="CA482" i="2"/>
  <c r="BZ482" i="2"/>
  <c r="BY482" i="2"/>
  <c r="BX482" i="2"/>
  <c r="BW482" i="2"/>
  <c r="BV482" i="2"/>
  <c r="BU482" i="2"/>
  <c r="BT482" i="2"/>
  <c r="BS482" i="2"/>
  <c r="BR482" i="2"/>
  <c r="BQ482" i="2"/>
  <c r="BP482" i="2"/>
  <c r="BO482" i="2"/>
  <c r="BN482" i="2"/>
  <c r="BM482" i="2"/>
  <c r="BL482" i="2"/>
  <c r="BK482" i="2"/>
  <c r="BJ482" i="2"/>
  <c r="BI482" i="2"/>
  <c r="BH482" i="2"/>
  <c r="BG482" i="2"/>
  <c r="BF482" i="2"/>
  <c r="BE482" i="2"/>
  <c r="BD482" i="2"/>
  <c r="BC482" i="2"/>
  <c r="BB482" i="2"/>
  <c r="BA482" i="2"/>
  <c r="CB481" i="2"/>
  <c r="CA481" i="2"/>
  <c r="BZ481" i="2"/>
  <c r="BY481" i="2"/>
  <c r="BX481" i="2"/>
  <c r="BW481" i="2"/>
  <c r="BV481" i="2"/>
  <c r="BU481" i="2"/>
  <c r="BT481" i="2"/>
  <c r="BS481" i="2"/>
  <c r="BR481" i="2"/>
  <c r="BQ481" i="2"/>
  <c r="BP481" i="2"/>
  <c r="BO481" i="2"/>
  <c r="BN481" i="2"/>
  <c r="BM481" i="2"/>
  <c r="BL481" i="2"/>
  <c r="BK481" i="2"/>
  <c r="BJ481" i="2"/>
  <c r="BI481" i="2"/>
  <c r="BH481" i="2"/>
  <c r="BG481" i="2"/>
  <c r="BF481" i="2"/>
  <c r="BE481" i="2"/>
  <c r="BD481" i="2"/>
  <c r="BC481" i="2"/>
  <c r="BB481" i="2"/>
  <c r="BA481" i="2"/>
  <c r="CB480" i="2"/>
  <c r="CA480" i="2"/>
  <c r="BZ480" i="2"/>
  <c r="BY480" i="2"/>
  <c r="BX480" i="2"/>
  <c r="BW480" i="2"/>
  <c r="BV480" i="2"/>
  <c r="BU480" i="2"/>
  <c r="BT480" i="2"/>
  <c r="BS480" i="2"/>
  <c r="BR480" i="2"/>
  <c r="BQ480" i="2"/>
  <c r="BP480" i="2"/>
  <c r="BO480" i="2"/>
  <c r="BN480" i="2"/>
  <c r="BM480" i="2"/>
  <c r="BL480" i="2"/>
  <c r="BK480" i="2"/>
  <c r="BJ480" i="2"/>
  <c r="BI480" i="2"/>
  <c r="BH480" i="2"/>
  <c r="BG480" i="2"/>
  <c r="BF480" i="2"/>
  <c r="BE480" i="2"/>
  <c r="BD480" i="2"/>
  <c r="BC480" i="2"/>
  <c r="BB480" i="2"/>
  <c r="BA480" i="2"/>
  <c r="CB479" i="2"/>
  <c r="CA479" i="2"/>
  <c r="BZ479" i="2"/>
  <c r="BY479" i="2"/>
  <c r="BX479" i="2"/>
  <c r="BW479" i="2"/>
  <c r="BV479" i="2"/>
  <c r="BU479" i="2"/>
  <c r="BT479" i="2"/>
  <c r="BS479" i="2"/>
  <c r="BR479" i="2"/>
  <c r="BQ479" i="2"/>
  <c r="BP479" i="2"/>
  <c r="BO479" i="2"/>
  <c r="BN479" i="2"/>
  <c r="BM479" i="2"/>
  <c r="BL479" i="2"/>
  <c r="BK479" i="2"/>
  <c r="BJ479" i="2"/>
  <c r="BI479" i="2"/>
  <c r="BH479" i="2"/>
  <c r="BG479" i="2"/>
  <c r="BF479" i="2"/>
  <c r="BE479" i="2"/>
  <c r="BD479" i="2"/>
  <c r="BC479" i="2"/>
  <c r="BB479" i="2"/>
  <c r="BA479" i="2"/>
  <c r="CB478" i="2"/>
  <c r="CA478" i="2"/>
  <c r="BZ478" i="2"/>
  <c r="BY478" i="2"/>
  <c r="BX478" i="2"/>
  <c r="BW478" i="2"/>
  <c r="BV478" i="2"/>
  <c r="BU478" i="2"/>
  <c r="BT478" i="2"/>
  <c r="BS478" i="2"/>
  <c r="BR478" i="2"/>
  <c r="BQ478" i="2"/>
  <c r="BP478" i="2"/>
  <c r="BO478" i="2"/>
  <c r="BN478" i="2"/>
  <c r="BM478" i="2"/>
  <c r="BL478" i="2"/>
  <c r="BK478" i="2"/>
  <c r="BJ478" i="2"/>
  <c r="BI478" i="2"/>
  <c r="BH478" i="2"/>
  <c r="BG478" i="2"/>
  <c r="BF478" i="2"/>
  <c r="BE478" i="2"/>
  <c r="BD478" i="2"/>
  <c r="BC478" i="2"/>
  <c r="BB478" i="2"/>
  <c r="BA478" i="2"/>
  <c r="CB476" i="2"/>
  <c r="CA476" i="2"/>
  <c r="BZ476" i="2"/>
  <c r="BY476" i="2"/>
  <c r="BX476" i="2"/>
  <c r="BW476" i="2"/>
  <c r="BV476" i="2"/>
  <c r="BU476" i="2"/>
  <c r="BT476" i="2"/>
  <c r="BS476" i="2"/>
  <c r="BR476" i="2"/>
  <c r="BQ476" i="2"/>
  <c r="BP476" i="2"/>
  <c r="BO476" i="2"/>
  <c r="BN476" i="2"/>
  <c r="BM476" i="2"/>
  <c r="BL476" i="2"/>
  <c r="BK476" i="2"/>
  <c r="BJ476" i="2"/>
  <c r="BI476" i="2"/>
  <c r="BH476" i="2"/>
  <c r="BG476" i="2"/>
  <c r="BF476" i="2"/>
  <c r="BE476" i="2"/>
  <c r="BD476" i="2"/>
  <c r="BC476" i="2"/>
  <c r="BB476" i="2"/>
  <c r="BA476" i="2"/>
  <c r="AZ482" i="2"/>
  <c r="AZ481" i="2"/>
  <c r="AZ480" i="2"/>
  <c r="AZ479" i="2"/>
  <c r="AZ478" i="2"/>
  <c r="AZ476" i="2"/>
  <c r="CB474" i="2"/>
  <c r="CA474" i="2"/>
  <c r="BZ474" i="2"/>
  <c r="BY474" i="2"/>
  <c r="BX474" i="2"/>
  <c r="BW474" i="2"/>
  <c r="BV474" i="2"/>
  <c r="BU474" i="2"/>
  <c r="BT474" i="2"/>
  <c r="BS474" i="2"/>
  <c r="BR474" i="2"/>
  <c r="BQ474" i="2"/>
  <c r="BP474" i="2"/>
  <c r="BO474" i="2"/>
  <c r="BN474" i="2"/>
  <c r="BM474" i="2"/>
  <c r="BL474" i="2"/>
  <c r="BK474" i="2"/>
  <c r="BJ474" i="2"/>
  <c r="BI474" i="2"/>
  <c r="BH474" i="2"/>
  <c r="BG474" i="2"/>
  <c r="BF474" i="2"/>
  <c r="BE474" i="2"/>
  <c r="BD474" i="2"/>
  <c r="BC474" i="2"/>
  <c r="BB474" i="2"/>
  <c r="BA474" i="2"/>
  <c r="AZ474" i="2"/>
  <c r="AY474" i="2"/>
  <c r="AX474" i="2"/>
  <c r="AW474" i="2"/>
  <c r="CB464" i="2"/>
  <c r="CA464" i="2"/>
  <c r="BZ464" i="2"/>
  <c r="BY464" i="2"/>
  <c r="BX464" i="2"/>
  <c r="BW464" i="2"/>
  <c r="BV464" i="2"/>
  <c r="BU464" i="2"/>
  <c r="BT464" i="2"/>
  <c r="BS464" i="2"/>
  <c r="BR464" i="2"/>
  <c r="BQ464" i="2"/>
  <c r="BP464" i="2"/>
  <c r="BO464" i="2"/>
  <c r="BN464" i="2"/>
  <c r="BM464" i="2"/>
  <c r="BL464" i="2"/>
  <c r="BK464" i="2"/>
  <c r="BJ464" i="2"/>
  <c r="BI464" i="2"/>
  <c r="BH464" i="2"/>
  <c r="BG464" i="2"/>
  <c r="BF464" i="2"/>
  <c r="BE464" i="2"/>
  <c r="BD464" i="2"/>
  <c r="BC464" i="2"/>
  <c r="BB464" i="2"/>
  <c r="BA464" i="2"/>
  <c r="CB462" i="2"/>
  <c r="CA462" i="2"/>
  <c r="BZ462" i="2"/>
  <c r="BY462" i="2"/>
  <c r="BX462" i="2"/>
  <c r="BW462" i="2"/>
  <c r="BV462" i="2"/>
  <c r="BU462" i="2"/>
  <c r="BT462" i="2"/>
  <c r="BS462" i="2"/>
  <c r="BR462" i="2"/>
  <c r="BQ462" i="2"/>
  <c r="BP462" i="2"/>
  <c r="BO462" i="2"/>
  <c r="BN462" i="2"/>
  <c r="BM462" i="2"/>
  <c r="BL462" i="2"/>
  <c r="BK462" i="2"/>
  <c r="BJ462" i="2"/>
  <c r="BI462" i="2"/>
  <c r="BH462" i="2"/>
  <c r="BG462" i="2"/>
  <c r="BF462" i="2"/>
  <c r="BE462" i="2"/>
  <c r="BD462" i="2"/>
  <c r="BC462" i="2"/>
  <c r="BB462" i="2"/>
  <c r="BA462" i="2"/>
  <c r="CB459" i="2"/>
  <c r="CA459" i="2"/>
  <c r="BZ459" i="2"/>
  <c r="BY459" i="2"/>
  <c r="BX459" i="2"/>
  <c r="BW459" i="2"/>
  <c r="BV459" i="2"/>
  <c r="BU459" i="2"/>
  <c r="BT459" i="2"/>
  <c r="BS459" i="2"/>
  <c r="BR459" i="2"/>
  <c r="BQ459" i="2"/>
  <c r="BP459" i="2"/>
  <c r="BO459" i="2"/>
  <c r="BN459" i="2"/>
  <c r="BM459" i="2"/>
  <c r="BL459" i="2"/>
  <c r="BK459" i="2"/>
  <c r="BJ459" i="2"/>
  <c r="BI459" i="2"/>
  <c r="BH459" i="2"/>
  <c r="BG459" i="2"/>
  <c r="BF459" i="2"/>
  <c r="BE459" i="2"/>
  <c r="BD459" i="2"/>
  <c r="BC459" i="2"/>
  <c r="BB459" i="2"/>
  <c r="BA459" i="2"/>
  <c r="AZ464" i="2"/>
  <c r="AZ462" i="2"/>
  <c r="AZ459" i="2"/>
  <c r="CB452" i="2"/>
  <c r="CA452" i="2"/>
  <c r="BZ452" i="2"/>
  <c r="BY452" i="2"/>
  <c r="BX452" i="2"/>
  <c r="BW452" i="2"/>
  <c r="BV452" i="2"/>
  <c r="BU452" i="2"/>
  <c r="BT452" i="2"/>
  <c r="BS452" i="2"/>
  <c r="BR452" i="2"/>
  <c r="BQ452" i="2"/>
  <c r="BP452" i="2"/>
  <c r="BO452" i="2"/>
  <c r="BN452" i="2"/>
  <c r="BM452" i="2"/>
  <c r="BL452" i="2"/>
  <c r="BK452" i="2"/>
  <c r="BJ452" i="2"/>
  <c r="BI452" i="2"/>
  <c r="BH452" i="2"/>
  <c r="BG452" i="2"/>
  <c r="BF452" i="2"/>
  <c r="BE452" i="2"/>
  <c r="BD452" i="2"/>
  <c r="BC452" i="2"/>
  <c r="BB452" i="2"/>
  <c r="BA452" i="2"/>
  <c r="AZ452" i="2"/>
  <c r="AY452" i="2"/>
  <c r="CB449" i="2"/>
  <c r="CA449" i="2"/>
  <c r="BZ449" i="2"/>
  <c r="BY449" i="2"/>
  <c r="BX449" i="2"/>
  <c r="BW449" i="2"/>
  <c r="BV449" i="2"/>
  <c r="BU449" i="2"/>
  <c r="BT449" i="2"/>
  <c r="BS449" i="2"/>
  <c r="BR449" i="2"/>
  <c r="BQ449" i="2"/>
  <c r="BP449" i="2"/>
  <c r="BO449" i="2"/>
  <c r="BN449" i="2"/>
  <c r="BM449" i="2"/>
  <c r="BL449" i="2"/>
  <c r="BK449" i="2"/>
  <c r="BJ449" i="2"/>
  <c r="BI449" i="2"/>
  <c r="BH449" i="2"/>
  <c r="BG449" i="2"/>
  <c r="BF449" i="2"/>
  <c r="BE449" i="2"/>
  <c r="BD449" i="2"/>
  <c r="BC449" i="2"/>
  <c r="BB449" i="2"/>
  <c r="BA449" i="2"/>
  <c r="AZ449" i="2"/>
  <c r="AY449" i="2"/>
  <c r="AX449" i="2"/>
  <c r="AW449" i="2"/>
  <c r="AV449" i="2"/>
  <c r="CB448" i="2"/>
  <c r="CA448" i="2"/>
  <c r="BZ448" i="2"/>
  <c r="BY448" i="2"/>
  <c r="BX448" i="2"/>
  <c r="BW448" i="2"/>
  <c r="BV448" i="2"/>
  <c r="BU448" i="2"/>
  <c r="BT448" i="2"/>
  <c r="BS448" i="2"/>
  <c r="BR448" i="2"/>
  <c r="BQ448" i="2"/>
  <c r="BP448" i="2"/>
  <c r="BO448" i="2"/>
  <c r="BN448" i="2"/>
  <c r="BM448" i="2"/>
  <c r="BL448" i="2"/>
  <c r="BK448" i="2"/>
  <c r="BJ448" i="2"/>
  <c r="BI448" i="2"/>
  <c r="BH448" i="2"/>
  <c r="BG448" i="2"/>
  <c r="BF448" i="2"/>
  <c r="BE448" i="2"/>
  <c r="CB440" i="2"/>
  <c r="CA440" i="2"/>
  <c r="BZ440" i="2"/>
  <c r="BY440" i="2"/>
  <c r="BX440" i="2"/>
  <c r="BW440" i="2"/>
  <c r="BV440" i="2"/>
  <c r="BU440" i="2"/>
  <c r="BT440" i="2"/>
  <c r="BS440" i="2"/>
  <c r="BR440" i="2"/>
  <c r="BQ440" i="2"/>
  <c r="BP440" i="2"/>
  <c r="BO440" i="2"/>
  <c r="BN440" i="2"/>
  <c r="BM440" i="2"/>
  <c r="BL440" i="2"/>
  <c r="BK440" i="2"/>
  <c r="BJ440" i="2"/>
  <c r="BI440" i="2"/>
  <c r="BH440" i="2"/>
  <c r="BG440" i="2"/>
  <c r="BF440" i="2"/>
  <c r="BE440" i="2"/>
  <c r="BD440" i="2"/>
  <c r="BC440" i="2"/>
  <c r="BB440" i="2"/>
  <c r="BA440" i="2"/>
  <c r="AZ440" i="2"/>
  <c r="AY440" i="2"/>
  <c r="AX440" i="2"/>
  <c r="AW440" i="2"/>
  <c r="AV440" i="2"/>
  <c r="CB434" i="2"/>
  <c r="CA434" i="2"/>
  <c r="BZ434" i="2"/>
  <c r="BY434" i="2"/>
  <c r="BX434" i="2"/>
  <c r="BW434" i="2"/>
  <c r="BV434" i="2"/>
  <c r="BU434" i="2"/>
  <c r="BT434" i="2"/>
  <c r="BS434" i="2"/>
  <c r="BR434" i="2"/>
  <c r="BQ434" i="2"/>
  <c r="BP434" i="2"/>
  <c r="BO434" i="2"/>
  <c r="BN434" i="2"/>
  <c r="BM434" i="2"/>
  <c r="BL434" i="2"/>
  <c r="BK434" i="2"/>
  <c r="BJ434" i="2"/>
  <c r="BI434" i="2"/>
  <c r="BH434" i="2"/>
  <c r="BG434" i="2"/>
  <c r="BF434" i="2"/>
  <c r="BE434" i="2"/>
  <c r="BD434" i="2"/>
  <c r="BC434" i="2"/>
  <c r="BB434" i="2"/>
  <c r="BA434" i="2"/>
  <c r="AZ434" i="2"/>
  <c r="AY434" i="2"/>
  <c r="AX434" i="2"/>
  <c r="AW434" i="2"/>
  <c r="AV434" i="2"/>
  <c r="AW425" i="2"/>
  <c r="CB417" i="2"/>
  <c r="CA417" i="2"/>
  <c r="BZ417" i="2"/>
  <c r="BY417" i="2"/>
  <c r="BX417" i="2"/>
  <c r="BW417" i="2"/>
  <c r="BV417" i="2"/>
  <c r="BU417" i="2"/>
  <c r="BT417" i="2"/>
  <c r="BS417" i="2"/>
  <c r="BR417" i="2"/>
  <c r="BQ417" i="2"/>
  <c r="BP417" i="2"/>
  <c r="BO417" i="2"/>
  <c r="BN417" i="2"/>
  <c r="BM417" i="2"/>
  <c r="BL417" i="2"/>
  <c r="BK417" i="2"/>
  <c r="BJ417" i="2"/>
  <c r="BI417" i="2"/>
  <c r="BH417" i="2"/>
  <c r="BG417" i="2"/>
  <c r="BF417" i="2"/>
  <c r="BE417" i="2"/>
  <c r="BD417" i="2"/>
  <c r="BC417" i="2"/>
  <c r="BB417" i="2"/>
  <c r="BA417" i="2"/>
  <c r="AZ417" i="2"/>
  <c r="AY417" i="2"/>
  <c r="AX417" i="2"/>
  <c r="AW417" i="2"/>
  <c r="AV417" i="2"/>
  <c r="AU417" i="2"/>
  <c r="AT417" i="2"/>
  <c r="CB397" i="2"/>
  <c r="CA397" i="2"/>
  <c r="BZ397" i="2"/>
  <c r="BY397" i="2"/>
  <c r="BX397" i="2"/>
  <c r="BW397" i="2"/>
  <c r="BV397" i="2"/>
  <c r="BU397" i="2"/>
  <c r="BT397" i="2"/>
  <c r="BS397" i="2"/>
  <c r="BR397" i="2"/>
  <c r="BQ397" i="2"/>
  <c r="BP397" i="2"/>
  <c r="BO397" i="2"/>
  <c r="BN397" i="2"/>
  <c r="BM397" i="2"/>
  <c r="BL397" i="2"/>
  <c r="BK397" i="2"/>
  <c r="BJ397" i="2"/>
  <c r="BI397" i="2"/>
  <c r="BH397" i="2"/>
  <c r="BG397" i="2"/>
  <c r="BF397" i="2"/>
  <c r="BE397" i="2"/>
  <c r="BD397" i="2"/>
  <c r="BC397" i="2"/>
  <c r="BB397" i="2"/>
  <c r="BA397" i="2"/>
  <c r="AZ397" i="2"/>
  <c r="AY397" i="2"/>
  <c r="AX397" i="2"/>
  <c r="AW397" i="2"/>
  <c r="AV397" i="2"/>
  <c r="AU397" i="2"/>
  <c r="BD596" i="2"/>
  <c r="BC543" i="2"/>
  <c r="BC529" i="2"/>
  <c r="BD517" i="2"/>
  <c r="BC513" i="2"/>
  <c r="BC508" i="2"/>
  <c r="BD505" i="2"/>
  <c r="BB496" i="2"/>
  <c r="BD495" i="2"/>
  <c r="BD494" i="2"/>
  <c r="AX491" i="2"/>
  <c r="AX489" i="2"/>
  <c r="BC485" i="2"/>
  <c r="AY482" i="2"/>
  <c r="AY481" i="2"/>
  <c r="AY480" i="2"/>
  <c r="AY479" i="2"/>
  <c r="AY478" i="2"/>
  <c r="AY476" i="2"/>
  <c r="AV474" i="2"/>
  <c r="AY464" i="2"/>
  <c r="AY462" i="2"/>
  <c r="AY459" i="2"/>
  <c r="AX452" i="2"/>
  <c r="AU449" i="2"/>
  <c r="BD448" i="2"/>
  <c r="AU440" i="2"/>
  <c r="AU434" i="2"/>
  <c r="AV425" i="2"/>
  <c r="AS417" i="2"/>
  <c r="AT397" i="2"/>
  <c r="CB446" i="2"/>
  <c r="CA446" i="2"/>
  <c r="BZ446" i="2"/>
  <c r="BY446" i="2"/>
  <c r="BX446" i="2"/>
  <c r="BW446" i="2"/>
  <c r="BV446" i="2"/>
  <c r="BU446" i="2"/>
  <c r="BT446" i="2"/>
  <c r="BS446" i="2"/>
  <c r="BR446" i="2"/>
  <c r="BQ446" i="2"/>
  <c r="BP446" i="2"/>
  <c r="BO446" i="2"/>
  <c r="BN446" i="2"/>
  <c r="BM446" i="2"/>
  <c r="BL446" i="2"/>
  <c r="BK446" i="2"/>
  <c r="BJ446" i="2"/>
  <c r="BI446" i="2"/>
  <c r="BH446" i="2"/>
  <c r="BG446" i="2"/>
  <c r="BF446" i="2"/>
  <c r="BE446" i="2"/>
  <c r="BD446" i="2"/>
  <c r="BC446" i="2"/>
  <c r="BB446" i="2"/>
  <c r="BA446" i="2"/>
  <c r="AZ446" i="2"/>
  <c r="AY446" i="2"/>
  <c r="AX446" i="2"/>
  <c r="AW446" i="2"/>
  <c r="AV446" i="2"/>
  <c r="AU446" i="2"/>
  <c r="AT446" i="2"/>
  <c r="AS446" i="2"/>
  <c r="CB433" i="2"/>
  <c r="CA433" i="2"/>
  <c r="BZ433" i="2"/>
  <c r="BY433" i="2"/>
  <c r="BX433" i="2"/>
  <c r="BW433" i="2"/>
  <c r="BV433" i="2"/>
  <c r="BU433" i="2"/>
  <c r="BT433" i="2"/>
  <c r="BS433" i="2"/>
  <c r="BR433" i="2"/>
  <c r="BQ433" i="2"/>
  <c r="BP433" i="2"/>
  <c r="BO433" i="2"/>
  <c r="BN433" i="2"/>
  <c r="BM433" i="2"/>
  <c r="BL433" i="2"/>
  <c r="BK433" i="2"/>
  <c r="BJ433" i="2"/>
  <c r="BI433" i="2"/>
  <c r="BH433" i="2"/>
  <c r="BG433" i="2"/>
  <c r="BF433" i="2"/>
  <c r="BE433" i="2"/>
  <c r="BD433" i="2"/>
  <c r="BC433" i="2"/>
  <c r="BB433" i="2"/>
  <c r="BA433" i="2"/>
  <c r="AZ433" i="2"/>
  <c r="AY433" i="2"/>
  <c r="AX433" i="2"/>
  <c r="AW433" i="2"/>
  <c r="AV433" i="2"/>
  <c r="AU433" i="2"/>
  <c r="AT433" i="2"/>
  <c r="AS433" i="2"/>
  <c r="AR433" i="2"/>
  <c r="AQ433" i="2"/>
  <c r="AP433" i="2"/>
  <c r="AO433" i="2"/>
  <c r="AN433" i="2"/>
  <c r="AM433" i="2"/>
  <c r="CB422" i="2"/>
  <c r="CA422" i="2"/>
  <c r="BZ422" i="2"/>
  <c r="BY422" i="2"/>
  <c r="BX422" i="2"/>
  <c r="BW422" i="2"/>
  <c r="BV422" i="2"/>
  <c r="BU422" i="2"/>
  <c r="BT422" i="2"/>
  <c r="BS422" i="2"/>
  <c r="BR422" i="2"/>
  <c r="BQ422" i="2"/>
  <c r="BP422" i="2"/>
  <c r="BO422" i="2"/>
  <c r="BN422" i="2"/>
  <c r="BM422" i="2"/>
  <c r="BL422" i="2"/>
  <c r="BK422" i="2"/>
  <c r="BJ422" i="2"/>
  <c r="BI422" i="2"/>
  <c r="BH422" i="2"/>
  <c r="BG422" i="2"/>
  <c r="BF422" i="2"/>
  <c r="BE422" i="2"/>
  <c r="BD422" i="2"/>
  <c r="BC422" i="2"/>
  <c r="BB422" i="2"/>
  <c r="BA422" i="2"/>
  <c r="AZ422" i="2"/>
  <c r="AY422" i="2"/>
  <c r="AX422" i="2"/>
  <c r="AW422" i="2"/>
  <c r="AV422" i="2"/>
  <c r="AU422" i="2"/>
  <c r="AT422" i="2"/>
  <c r="CB398" i="2"/>
  <c r="CA398" i="2"/>
  <c r="BZ398" i="2"/>
  <c r="BY398" i="2"/>
  <c r="BX398" i="2"/>
  <c r="BW398" i="2"/>
  <c r="BV398" i="2"/>
  <c r="BU398" i="2"/>
  <c r="BT398" i="2"/>
  <c r="BS398" i="2"/>
  <c r="BR398" i="2"/>
  <c r="BQ398" i="2"/>
  <c r="BP398" i="2"/>
  <c r="BO398" i="2"/>
  <c r="BN398" i="2"/>
  <c r="BM398" i="2"/>
  <c r="BL398" i="2"/>
  <c r="BK398" i="2"/>
  <c r="BJ398" i="2"/>
  <c r="BI398" i="2"/>
  <c r="BH398" i="2"/>
  <c r="BG398" i="2"/>
  <c r="BF398" i="2"/>
  <c r="BE398" i="2"/>
  <c r="BD398" i="2"/>
  <c r="BC398" i="2"/>
  <c r="BB398" i="2"/>
  <c r="BA398" i="2"/>
  <c r="AZ398" i="2"/>
  <c r="AY398" i="2"/>
  <c r="AX398" i="2"/>
  <c r="AW398" i="2"/>
  <c r="AV398" i="2"/>
  <c r="AU398" i="2"/>
  <c r="AT398" i="2"/>
  <c r="AS422" i="2"/>
  <c r="AS398" i="2"/>
  <c r="CB394" i="2"/>
  <c r="CA394" i="2"/>
  <c r="BZ394" i="2"/>
  <c r="BY394" i="2"/>
  <c r="BX394" i="2"/>
  <c r="BW394" i="2"/>
  <c r="BV394" i="2"/>
  <c r="BU394" i="2"/>
  <c r="BT394" i="2"/>
  <c r="BS394" i="2"/>
  <c r="BR394" i="2"/>
  <c r="BQ394" i="2"/>
  <c r="BP394" i="2"/>
  <c r="BO394" i="2"/>
  <c r="BN394" i="2"/>
  <c r="BM394" i="2"/>
  <c r="BL394" i="2"/>
  <c r="BK394" i="2"/>
  <c r="BJ394" i="2"/>
  <c r="BI394" i="2"/>
  <c r="BH394" i="2"/>
  <c r="BG394" i="2"/>
  <c r="BF394" i="2"/>
  <c r="BE394" i="2"/>
  <c r="BD394" i="2"/>
  <c r="BC394" i="2"/>
  <c r="BB394" i="2"/>
  <c r="BA394" i="2"/>
  <c r="AZ394" i="2"/>
  <c r="AY394" i="2"/>
  <c r="AX394" i="2"/>
  <c r="AW394" i="2"/>
  <c r="AV394" i="2"/>
  <c r="AU394" i="2"/>
  <c r="AT394" i="2"/>
  <c r="AS394" i="2"/>
  <c r="AR394" i="2"/>
  <c r="CB387" i="2"/>
  <c r="CA387" i="2"/>
  <c r="BZ387" i="2"/>
  <c r="BY387" i="2"/>
  <c r="BX387" i="2"/>
  <c r="BW387" i="2"/>
  <c r="BV387" i="2"/>
  <c r="BU387" i="2"/>
  <c r="BT387" i="2"/>
  <c r="BS387" i="2"/>
  <c r="BR387" i="2"/>
  <c r="BQ387" i="2"/>
  <c r="BP387" i="2"/>
  <c r="BO387" i="2"/>
  <c r="BN387" i="2"/>
  <c r="BM387" i="2"/>
  <c r="BL387" i="2"/>
  <c r="BK387" i="2"/>
  <c r="BJ387" i="2"/>
  <c r="BI387" i="2"/>
  <c r="BH387" i="2"/>
  <c r="BG387" i="2"/>
  <c r="BF387" i="2"/>
  <c r="BE387" i="2"/>
  <c r="BD387" i="2"/>
  <c r="BC387" i="2"/>
  <c r="BB387" i="2"/>
  <c r="BA387" i="2"/>
  <c r="AZ387" i="2"/>
  <c r="AY387" i="2"/>
  <c r="AX387" i="2"/>
  <c r="AW387" i="2"/>
  <c r="AV387" i="2"/>
  <c r="AU387" i="2"/>
  <c r="AT387" i="2"/>
  <c r="CB382" i="2"/>
  <c r="CA382" i="2"/>
  <c r="BZ382" i="2"/>
  <c r="BY382" i="2"/>
  <c r="BX382" i="2"/>
  <c r="BW382" i="2"/>
  <c r="BV382" i="2"/>
  <c r="BU382" i="2"/>
  <c r="BT382" i="2"/>
  <c r="BS382" i="2"/>
  <c r="BR382" i="2"/>
  <c r="BQ382" i="2"/>
  <c r="BP382" i="2"/>
  <c r="BO382" i="2"/>
  <c r="BN382" i="2"/>
  <c r="BM382" i="2"/>
  <c r="BL382" i="2"/>
  <c r="BK382" i="2"/>
  <c r="BJ382" i="2"/>
  <c r="BI382" i="2"/>
  <c r="BH382" i="2"/>
  <c r="BG382" i="2"/>
  <c r="BF382" i="2"/>
  <c r="BE382" i="2"/>
  <c r="BD382" i="2"/>
  <c r="BC382" i="2"/>
  <c r="BB382" i="2"/>
  <c r="BA382" i="2"/>
  <c r="AZ382" i="2"/>
  <c r="AY382" i="2"/>
  <c r="AX382" i="2"/>
  <c r="AW382" i="2"/>
  <c r="AV382" i="2"/>
  <c r="AU382" i="2"/>
  <c r="AT382" i="2"/>
  <c r="CB381" i="2"/>
  <c r="CA381" i="2"/>
  <c r="BZ381" i="2"/>
  <c r="BY381" i="2"/>
  <c r="BX381" i="2"/>
  <c r="BW381" i="2"/>
  <c r="BV381" i="2"/>
  <c r="BU381" i="2"/>
  <c r="BT381" i="2"/>
  <c r="BS381" i="2"/>
  <c r="BR381" i="2"/>
  <c r="BQ381" i="2"/>
  <c r="BP381" i="2"/>
  <c r="BO381" i="2"/>
  <c r="BN381" i="2"/>
  <c r="BM381" i="2"/>
  <c r="BL381" i="2"/>
  <c r="BK381" i="2"/>
  <c r="BJ381" i="2"/>
  <c r="BI381" i="2"/>
  <c r="BH381" i="2"/>
  <c r="BG381" i="2"/>
  <c r="BF381" i="2"/>
  <c r="BE381" i="2"/>
  <c r="BD381" i="2"/>
  <c r="BC381" i="2"/>
  <c r="BB381" i="2"/>
  <c r="BA381" i="2"/>
  <c r="AZ381" i="2"/>
  <c r="AY381" i="2"/>
  <c r="AX381" i="2"/>
  <c r="AW381" i="2"/>
  <c r="AV381" i="2"/>
  <c r="AU381" i="2"/>
  <c r="AT381" i="2"/>
  <c r="CB377" i="2"/>
  <c r="CA377" i="2"/>
  <c r="BZ377" i="2"/>
  <c r="BY377" i="2"/>
  <c r="BX377" i="2"/>
  <c r="BW377" i="2"/>
  <c r="BV377" i="2"/>
  <c r="BU377" i="2"/>
  <c r="BT377" i="2"/>
  <c r="BS377" i="2"/>
  <c r="BR377" i="2"/>
  <c r="BQ377" i="2"/>
  <c r="BP377" i="2"/>
  <c r="BO377" i="2"/>
  <c r="BN377" i="2"/>
  <c r="BM377" i="2"/>
  <c r="BL377" i="2"/>
  <c r="BK377" i="2"/>
  <c r="BJ377" i="2"/>
  <c r="BI377" i="2"/>
  <c r="BH377" i="2"/>
  <c r="BG377" i="2"/>
  <c r="BF377" i="2"/>
  <c r="BE377" i="2"/>
  <c r="BD377" i="2"/>
  <c r="BC377" i="2"/>
  <c r="BB377" i="2"/>
  <c r="BA377" i="2"/>
  <c r="AZ377" i="2"/>
  <c r="AY377" i="2"/>
  <c r="AX377" i="2"/>
  <c r="AW377" i="2"/>
  <c r="AV377" i="2"/>
  <c r="AU377" i="2"/>
  <c r="AT377" i="2"/>
  <c r="AS387" i="2"/>
  <c r="AS382" i="2"/>
  <c r="AS381" i="2"/>
  <c r="AS377" i="2"/>
  <c r="CB376" i="2"/>
  <c r="CA376" i="2"/>
  <c r="BZ376" i="2"/>
  <c r="BY376" i="2"/>
  <c r="BX376" i="2"/>
  <c r="BW376" i="2"/>
  <c r="BV376" i="2"/>
  <c r="BU376" i="2"/>
  <c r="BT376" i="2"/>
  <c r="BS376" i="2"/>
  <c r="BR376" i="2"/>
  <c r="BQ376" i="2"/>
  <c r="BP376" i="2"/>
  <c r="BO376" i="2"/>
  <c r="BN376" i="2"/>
  <c r="BM376" i="2"/>
  <c r="BL376" i="2"/>
  <c r="BK376" i="2"/>
  <c r="BJ376" i="2"/>
  <c r="BI376" i="2"/>
  <c r="BH376" i="2"/>
  <c r="BG376" i="2"/>
  <c r="BF376" i="2"/>
  <c r="BE376" i="2"/>
  <c r="BD376" i="2"/>
  <c r="BC376" i="2"/>
  <c r="BB376" i="2"/>
  <c r="BA376" i="2"/>
  <c r="AZ376" i="2"/>
  <c r="AY376" i="2"/>
  <c r="AX376" i="2"/>
  <c r="AW376" i="2"/>
  <c r="AV376" i="2"/>
  <c r="AU376" i="2"/>
  <c r="AT376" i="2"/>
  <c r="AS376" i="2"/>
  <c r="CB350" i="2"/>
  <c r="CA350" i="2"/>
  <c r="BZ350" i="2"/>
  <c r="BY350" i="2"/>
  <c r="BX350" i="2"/>
  <c r="BW350" i="2"/>
  <c r="BV350" i="2"/>
  <c r="BU350" i="2"/>
  <c r="BT350" i="2"/>
  <c r="BS350" i="2"/>
  <c r="BR350" i="2"/>
  <c r="BQ350" i="2"/>
  <c r="BP350" i="2"/>
  <c r="BO350" i="2"/>
  <c r="BN350" i="2"/>
  <c r="BM350" i="2"/>
  <c r="BL350" i="2"/>
  <c r="BK350" i="2"/>
  <c r="BJ350" i="2"/>
  <c r="BI350" i="2"/>
  <c r="BH350" i="2"/>
  <c r="BG350" i="2"/>
  <c r="BF350" i="2"/>
  <c r="BE350" i="2"/>
  <c r="BD350" i="2"/>
  <c r="BC350" i="2"/>
  <c r="BB350" i="2"/>
  <c r="BA350" i="2"/>
  <c r="AZ350" i="2"/>
  <c r="AY350" i="2"/>
  <c r="AX350" i="2"/>
  <c r="AW350" i="2"/>
  <c r="AV350" i="2"/>
  <c r="AU350" i="2"/>
  <c r="AT350" i="2"/>
  <c r="AS350" i="2"/>
  <c r="AR350" i="2"/>
  <c r="AQ350" i="2"/>
  <c r="CB348" i="2"/>
  <c r="CA348" i="2"/>
  <c r="BZ348" i="2"/>
  <c r="BY348" i="2"/>
  <c r="BX348" i="2"/>
  <c r="BW348" i="2"/>
  <c r="BV348" i="2"/>
  <c r="BU348" i="2"/>
  <c r="BT348" i="2"/>
  <c r="BS348" i="2"/>
  <c r="BR348" i="2"/>
  <c r="BQ348" i="2"/>
  <c r="BP348" i="2"/>
  <c r="BO348" i="2"/>
  <c r="BN348" i="2"/>
  <c r="BM348" i="2"/>
  <c r="BL348" i="2"/>
  <c r="BK348" i="2"/>
  <c r="BJ348" i="2"/>
  <c r="BI348" i="2"/>
  <c r="BH348" i="2"/>
  <c r="BG348" i="2"/>
  <c r="BF348" i="2"/>
  <c r="BE348" i="2"/>
  <c r="BD348" i="2"/>
  <c r="BC348" i="2"/>
  <c r="BB348" i="2"/>
  <c r="BA348" i="2"/>
  <c r="AZ348" i="2"/>
  <c r="AY348" i="2"/>
  <c r="AX348" i="2"/>
  <c r="AW348" i="2"/>
  <c r="AV348" i="2"/>
  <c r="AU348" i="2"/>
  <c r="AT348" i="2"/>
  <c r="AS348" i="2"/>
  <c r="AR348" i="2"/>
  <c r="AQ348" i="2"/>
  <c r="AP348" i="2"/>
  <c r="AO348" i="2"/>
  <c r="AN348" i="2"/>
  <c r="CB347" i="2"/>
  <c r="CA347" i="2"/>
  <c r="BZ347" i="2"/>
  <c r="BY347" i="2"/>
  <c r="BX347" i="2"/>
  <c r="BW347" i="2"/>
  <c r="BV347" i="2"/>
  <c r="BU347" i="2"/>
  <c r="BT347" i="2"/>
  <c r="BS347" i="2"/>
  <c r="BR347" i="2"/>
  <c r="BQ347" i="2"/>
  <c r="BP347" i="2"/>
  <c r="BO347" i="2"/>
  <c r="BN347" i="2"/>
  <c r="BM347" i="2"/>
  <c r="BL347" i="2"/>
  <c r="BK347" i="2"/>
  <c r="BJ347" i="2"/>
  <c r="BI347" i="2"/>
  <c r="BH347" i="2"/>
  <c r="BG347" i="2"/>
  <c r="BF347" i="2"/>
  <c r="BE347" i="2"/>
  <c r="BD347" i="2"/>
  <c r="BC347" i="2"/>
  <c r="BB347" i="2"/>
  <c r="BA347" i="2"/>
  <c r="AZ347" i="2"/>
  <c r="AY347" i="2"/>
  <c r="AX347" i="2"/>
  <c r="AW347" i="2"/>
  <c r="AV347" i="2"/>
  <c r="AU347" i="2"/>
  <c r="AT347" i="2"/>
  <c r="AS347" i="2"/>
  <c r="AR347" i="2"/>
  <c r="AQ347" i="2"/>
  <c r="AP347" i="2"/>
  <c r="CB346" i="2"/>
  <c r="CA346" i="2"/>
  <c r="BZ346" i="2"/>
  <c r="BY346" i="2"/>
  <c r="BX346" i="2"/>
  <c r="BW346" i="2"/>
  <c r="BV346" i="2"/>
  <c r="BU346" i="2"/>
  <c r="BT346" i="2"/>
  <c r="BS346" i="2"/>
  <c r="BR346" i="2"/>
  <c r="BQ346" i="2"/>
  <c r="BP346" i="2"/>
  <c r="BO346" i="2"/>
  <c r="BN346" i="2"/>
  <c r="BM346" i="2"/>
  <c r="BL346" i="2"/>
  <c r="BK346" i="2"/>
  <c r="BJ346" i="2"/>
  <c r="BI346" i="2"/>
  <c r="BH346" i="2"/>
  <c r="BG346" i="2"/>
  <c r="BF346" i="2"/>
  <c r="BE346" i="2"/>
  <c r="BD346" i="2"/>
  <c r="BC346" i="2"/>
  <c r="BB346" i="2"/>
  <c r="BA346" i="2"/>
  <c r="AZ346" i="2"/>
  <c r="AY346" i="2"/>
  <c r="AX346" i="2"/>
  <c r="AW346" i="2"/>
  <c r="AV346" i="2"/>
  <c r="AU346" i="2"/>
  <c r="AT346" i="2"/>
  <c r="AS346" i="2"/>
  <c r="AR346" i="2"/>
  <c r="AQ346" i="2"/>
  <c r="CB343" i="2"/>
  <c r="CA343" i="2"/>
  <c r="BZ343" i="2"/>
  <c r="BY343" i="2"/>
  <c r="BX343" i="2"/>
  <c r="BW343" i="2"/>
  <c r="BV343" i="2"/>
  <c r="BU343" i="2"/>
  <c r="BT343" i="2"/>
  <c r="BS343" i="2"/>
  <c r="BR343" i="2"/>
  <c r="BQ343" i="2"/>
  <c r="BP343" i="2"/>
  <c r="BO343" i="2"/>
  <c r="BN343" i="2"/>
  <c r="BM343" i="2"/>
  <c r="BL343" i="2"/>
  <c r="BK343" i="2"/>
  <c r="BJ343" i="2"/>
  <c r="BI343" i="2"/>
  <c r="BH343" i="2"/>
  <c r="BG343" i="2"/>
  <c r="BF343" i="2"/>
  <c r="BE343" i="2"/>
  <c r="BD343" i="2"/>
  <c r="BC343" i="2"/>
  <c r="BB343" i="2"/>
  <c r="BA343" i="2"/>
  <c r="AZ343" i="2"/>
  <c r="AY343" i="2"/>
  <c r="AX343" i="2"/>
  <c r="AW343" i="2"/>
  <c r="AV343" i="2"/>
  <c r="AU343" i="2"/>
  <c r="AT343" i="2"/>
  <c r="AS343" i="2"/>
  <c r="AR343" i="2"/>
  <c r="AQ343" i="2"/>
  <c r="CB342" i="2"/>
  <c r="CA342" i="2"/>
  <c r="BZ342" i="2"/>
  <c r="BY342" i="2"/>
  <c r="BX342" i="2"/>
  <c r="BW342" i="2"/>
  <c r="BV342" i="2"/>
  <c r="BU342" i="2"/>
  <c r="BT342" i="2"/>
  <c r="BS342" i="2"/>
  <c r="BR342" i="2"/>
  <c r="BQ342" i="2"/>
  <c r="BP342" i="2"/>
  <c r="BO342" i="2"/>
  <c r="BN342" i="2"/>
  <c r="BM342" i="2"/>
  <c r="BL342" i="2"/>
  <c r="BK342" i="2"/>
  <c r="BJ342" i="2"/>
  <c r="BI342" i="2"/>
  <c r="BH342" i="2"/>
  <c r="BG342" i="2"/>
  <c r="BF342" i="2"/>
  <c r="BE342" i="2"/>
  <c r="BD342" i="2"/>
  <c r="BC342" i="2"/>
  <c r="BB342" i="2"/>
  <c r="BA342" i="2"/>
  <c r="AZ342" i="2"/>
  <c r="AY342" i="2"/>
  <c r="AX342" i="2"/>
  <c r="AW342" i="2"/>
  <c r="AV342" i="2"/>
  <c r="AU342" i="2"/>
  <c r="AT342" i="2"/>
  <c r="AS342" i="2"/>
  <c r="AR342" i="2"/>
  <c r="AQ342" i="2"/>
  <c r="AP342" i="2"/>
  <c r="AO342" i="2"/>
  <c r="AN342" i="2"/>
  <c r="CB340" i="2"/>
  <c r="CA340" i="2"/>
  <c r="BZ340" i="2"/>
  <c r="BY340" i="2"/>
  <c r="BX340" i="2"/>
  <c r="BW340" i="2"/>
  <c r="BV340" i="2"/>
  <c r="BU340" i="2"/>
  <c r="BT340" i="2"/>
  <c r="BS340" i="2"/>
  <c r="BR340" i="2"/>
  <c r="BQ340" i="2"/>
  <c r="BP340" i="2"/>
  <c r="BO340" i="2"/>
  <c r="BN340" i="2"/>
  <c r="BM340" i="2"/>
  <c r="BL340" i="2"/>
  <c r="BK340" i="2"/>
  <c r="BJ340" i="2"/>
  <c r="BI340" i="2"/>
  <c r="BH340" i="2"/>
  <c r="BG340" i="2"/>
  <c r="BF340" i="2"/>
  <c r="BE340" i="2"/>
  <c r="BD340" i="2"/>
  <c r="BC340" i="2"/>
  <c r="BB340" i="2"/>
  <c r="BA340" i="2"/>
  <c r="AZ340" i="2"/>
  <c r="AY340" i="2"/>
  <c r="AX340" i="2"/>
  <c r="AW340" i="2"/>
  <c r="AV340" i="2"/>
  <c r="AU340" i="2"/>
  <c r="AT340" i="2"/>
  <c r="AS340" i="2"/>
  <c r="AR340" i="2"/>
  <c r="AQ340" i="2"/>
  <c r="AP340" i="2"/>
  <c r="AO340" i="2"/>
  <c r="CB339" i="2"/>
  <c r="CA339" i="2"/>
  <c r="BZ339" i="2"/>
  <c r="BY339" i="2"/>
  <c r="BX339" i="2"/>
  <c r="BW339" i="2"/>
  <c r="BV339" i="2"/>
  <c r="BU339" i="2"/>
  <c r="BT339" i="2"/>
  <c r="BS339" i="2"/>
  <c r="BR339" i="2"/>
  <c r="BQ339" i="2"/>
  <c r="BP339" i="2"/>
  <c r="BO339" i="2"/>
  <c r="BN339" i="2"/>
  <c r="BM339" i="2"/>
  <c r="BL339" i="2"/>
  <c r="BK339" i="2"/>
  <c r="BJ339" i="2"/>
  <c r="BI339" i="2"/>
  <c r="BH339" i="2"/>
  <c r="BG339" i="2"/>
  <c r="BF339" i="2"/>
  <c r="BE339" i="2"/>
  <c r="BD339" i="2"/>
  <c r="BC339" i="2"/>
  <c r="BB339" i="2"/>
  <c r="BA339" i="2"/>
  <c r="AZ339" i="2"/>
  <c r="AY339" i="2"/>
  <c r="AX339" i="2"/>
  <c r="AW339" i="2"/>
  <c r="AV339" i="2"/>
  <c r="AU339" i="2"/>
  <c r="AT339" i="2"/>
  <c r="AS339" i="2"/>
  <c r="AR339" i="2"/>
  <c r="AQ339" i="2"/>
  <c r="AP339" i="2"/>
  <c r="AO339" i="2"/>
  <c r="AN339" i="2"/>
  <c r="AM339" i="2"/>
  <c r="CB338" i="2"/>
  <c r="CA338" i="2"/>
  <c r="BZ338" i="2"/>
  <c r="BY338" i="2"/>
  <c r="BX338" i="2"/>
  <c r="BW338" i="2"/>
  <c r="BV338" i="2"/>
  <c r="BU338" i="2"/>
  <c r="BT338" i="2"/>
  <c r="BS338" i="2"/>
  <c r="BR338" i="2"/>
  <c r="BQ338" i="2"/>
  <c r="BP338" i="2"/>
  <c r="BO338" i="2"/>
  <c r="BN338" i="2"/>
  <c r="BM338" i="2"/>
  <c r="BL338" i="2"/>
  <c r="BK338" i="2"/>
  <c r="BJ338" i="2"/>
  <c r="BI338" i="2"/>
  <c r="BH338" i="2"/>
  <c r="BG338" i="2"/>
  <c r="BF338" i="2"/>
  <c r="BE338" i="2"/>
  <c r="BD338" i="2"/>
  <c r="BC338" i="2"/>
  <c r="BB338" i="2"/>
  <c r="BA338" i="2"/>
  <c r="AZ338" i="2"/>
  <c r="AY338" i="2"/>
  <c r="AX338" i="2"/>
  <c r="AW338" i="2"/>
  <c r="AV338" i="2"/>
  <c r="AU338" i="2"/>
  <c r="AT338" i="2"/>
  <c r="AS338" i="2"/>
  <c r="AR338" i="2"/>
  <c r="CB337" i="2"/>
  <c r="CA337" i="2"/>
  <c r="BZ337" i="2"/>
  <c r="BY337" i="2"/>
  <c r="BX337" i="2"/>
  <c r="BW337" i="2"/>
  <c r="BV337" i="2"/>
  <c r="BU337" i="2"/>
  <c r="BT337" i="2"/>
  <c r="BS337" i="2"/>
  <c r="BR337" i="2"/>
  <c r="BQ337" i="2"/>
  <c r="BP337" i="2"/>
  <c r="BO337" i="2"/>
  <c r="BN337" i="2"/>
  <c r="BM337" i="2"/>
  <c r="BL337" i="2"/>
  <c r="BK337" i="2"/>
  <c r="BJ337" i="2"/>
  <c r="BI337" i="2"/>
  <c r="BH337" i="2"/>
  <c r="BG337" i="2"/>
  <c r="BF337" i="2"/>
  <c r="BE337" i="2"/>
  <c r="BD337" i="2"/>
  <c r="BC337" i="2"/>
  <c r="BB337" i="2"/>
  <c r="BA337" i="2"/>
  <c r="AZ337" i="2"/>
  <c r="AY337" i="2"/>
  <c r="AX337" i="2"/>
  <c r="AW337" i="2"/>
  <c r="AV337" i="2"/>
  <c r="AU337" i="2"/>
  <c r="AT337" i="2"/>
  <c r="AS337" i="2"/>
  <c r="AR337" i="2"/>
  <c r="AQ337" i="2"/>
  <c r="CB335" i="2"/>
  <c r="CA335" i="2"/>
  <c r="BZ335" i="2"/>
  <c r="BY335" i="2"/>
  <c r="BX335" i="2"/>
  <c r="BW335" i="2"/>
  <c r="BV335" i="2"/>
  <c r="BU335" i="2"/>
  <c r="BT335" i="2"/>
  <c r="BS335" i="2"/>
  <c r="BR335" i="2"/>
  <c r="BQ335" i="2"/>
  <c r="BP335" i="2"/>
  <c r="BO335" i="2"/>
  <c r="BN335" i="2"/>
  <c r="BM335" i="2"/>
  <c r="BL335" i="2"/>
  <c r="BK335" i="2"/>
  <c r="BJ335" i="2"/>
  <c r="BI335" i="2"/>
  <c r="BH335" i="2"/>
  <c r="BG335" i="2"/>
  <c r="BF335" i="2"/>
  <c r="BE335" i="2"/>
  <c r="BD335" i="2"/>
  <c r="BC335" i="2"/>
  <c r="BB335" i="2"/>
  <c r="BA335" i="2"/>
  <c r="AZ335" i="2"/>
  <c r="AY335" i="2"/>
  <c r="AX335" i="2"/>
  <c r="AW335" i="2"/>
  <c r="AV335" i="2"/>
  <c r="AU335" i="2"/>
  <c r="AT335" i="2"/>
  <c r="AS335" i="2"/>
  <c r="AR335" i="2"/>
  <c r="AQ335" i="2"/>
  <c r="AP335" i="2"/>
  <c r="AO335" i="2"/>
  <c r="AN335" i="2"/>
  <c r="AM335" i="2"/>
  <c r="AL335" i="2"/>
  <c r="AK335" i="2"/>
  <c r="AJ335" i="2"/>
  <c r="AI335" i="2"/>
  <c r="AH335" i="2"/>
  <c r="CB331" i="2"/>
  <c r="CA331" i="2"/>
  <c r="BZ331" i="2"/>
  <c r="BY331" i="2"/>
  <c r="BX331" i="2"/>
  <c r="BW331" i="2"/>
  <c r="BV331" i="2"/>
  <c r="BU331" i="2"/>
  <c r="BT331" i="2"/>
  <c r="BS331" i="2"/>
  <c r="BR331" i="2"/>
  <c r="BQ331" i="2"/>
  <c r="BP331" i="2"/>
  <c r="BO331" i="2"/>
  <c r="BN331" i="2"/>
  <c r="BM331" i="2"/>
  <c r="BL331" i="2"/>
  <c r="BK331" i="2"/>
  <c r="BJ331" i="2"/>
  <c r="BI331" i="2"/>
  <c r="BH331" i="2"/>
  <c r="BG331" i="2"/>
  <c r="BF331" i="2"/>
  <c r="BE331" i="2"/>
  <c r="BD331" i="2"/>
  <c r="BC331" i="2"/>
  <c r="BB331" i="2"/>
  <c r="BA331" i="2"/>
  <c r="AZ331" i="2"/>
  <c r="AY331" i="2"/>
  <c r="AX331" i="2"/>
  <c r="AW331" i="2"/>
  <c r="AV331" i="2"/>
  <c r="AU331" i="2"/>
  <c r="AT331" i="2"/>
  <c r="AS331" i="2"/>
  <c r="AR331" i="2"/>
  <c r="CB325" i="2"/>
  <c r="CA325" i="2"/>
  <c r="BZ325" i="2"/>
  <c r="BY325" i="2"/>
  <c r="BX325" i="2"/>
  <c r="BW325" i="2"/>
  <c r="BV325" i="2"/>
  <c r="BU325" i="2"/>
  <c r="BT325" i="2"/>
  <c r="BS325" i="2"/>
  <c r="BR325" i="2"/>
  <c r="BQ325" i="2"/>
  <c r="BP325" i="2"/>
  <c r="BO325" i="2"/>
  <c r="BN325" i="2"/>
  <c r="BM325" i="2"/>
  <c r="BL325" i="2"/>
  <c r="BK325" i="2"/>
  <c r="BJ325" i="2"/>
  <c r="BI325" i="2"/>
  <c r="BH325" i="2"/>
  <c r="BG325" i="2"/>
  <c r="BF325" i="2"/>
  <c r="BE325" i="2"/>
  <c r="BD325" i="2"/>
  <c r="BC325" i="2"/>
  <c r="BB325" i="2"/>
  <c r="BA325" i="2"/>
  <c r="AZ325" i="2"/>
  <c r="AY325" i="2"/>
  <c r="AX325" i="2"/>
  <c r="AW325" i="2"/>
  <c r="AV325" i="2"/>
  <c r="AU325" i="2"/>
  <c r="AT325" i="2"/>
  <c r="AS325" i="2"/>
  <c r="AR325" i="2"/>
  <c r="AQ325" i="2"/>
  <c r="AP325" i="2"/>
  <c r="AO325" i="2"/>
  <c r="AN325" i="2"/>
  <c r="AM325" i="2"/>
  <c r="AL325" i="2"/>
  <c r="CB324" i="2"/>
  <c r="CA324" i="2"/>
  <c r="BZ324" i="2"/>
  <c r="BY324" i="2"/>
  <c r="BX324" i="2"/>
  <c r="BW324" i="2"/>
  <c r="BV324" i="2"/>
  <c r="BU324" i="2"/>
  <c r="BT324" i="2"/>
  <c r="BS324" i="2"/>
  <c r="BR324" i="2"/>
  <c r="BQ324" i="2"/>
  <c r="BP324" i="2"/>
  <c r="BO324" i="2"/>
  <c r="BN324" i="2"/>
  <c r="BM324" i="2"/>
  <c r="BL324" i="2"/>
  <c r="BK324" i="2"/>
  <c r="BJ324" i="2"/>
  <c r="BI324" i="2"/>
  <c r="BH324" i="2"/>
  <c r="BG324" i="2"/>
  <c r="BF324" i="2"/>
  <c r="BE324" i="2"/>
  <c r="BD324" i="2"/>
  <c r="BC324" i="2"/>
  <c r="BB324" i="2"/>
  <c r="BA324" i="2"/>
  <c r="AZ324" i="2"/>
  <c r="AY324" i="2"/>
  <c r="AX324" i="2"/>
  <c r="AW324" i="2"/>
  <c r="AV324" i="2"/>
  <c r="AU324" i="2"/>
  <c r="AT324" i="2"/>
  <c r="AS324" i="2"/>
  <c r="AR324" i="2"/>
  <c r="AQ324" i="2"/>
  <c r="AP324" i="2"/>
  <c r="AO324" i="2"/>
  <c r="AN324" i="2"/>
  <c r="AM324" i="2"/>
  <c r="AL324" i="2"/>
  <c r="AK325" i="2"/>
  <c r="AK324" i="2"/>
  <c r="CB321" i="2"/>
  <c r="CA321" i="2"/>
  <c r="BZ321" i="2"/>
  <c r="BY321" i="2"/>
  <c r="BX321" i="2"/>
  <c r="BW321" i="2"/>
  <c r="BV321" i="2"/>
  <c r="BU321" i="2"/>
  <c r="BT321" i="2"/>
  <c r="BS321" i="2"/>
  <c r="BR321" i="2"/>
  <c r="BQ321" i="2"/>
  <c r="BP321" i="2"/>
  <c r="BO321" i="2"/>
  <c r="BN321" i="2"/>
  <c r="BM321" i="2"/>
  <c r="BL321" i="2"/>
  <c r="BK321" i="2"/>
  <c r="BJ321" i="2"/>
  <c r="BI321" i="2"/>
  <c r="BH321" i="2"/>
  <c r="BG321" i="2"/>
  <c r="BF321" i="2"/>
  <c r="BE321" i="2"/>
  <c r="BD321" i="2"/>
  <c r="BC321" i="2"/>
  <c r="BB321" i="2"/>
  <c r="BA321" i="2"/>
  <c r="AZ321" i="2"/>
  <c r="AY321" i="2"/>
  <c r="AX321" i="2"/>
  <c r="AW321" i="2"/>
  <c r="AV321" i="2"/>
  <c r="AU321" i="2"/>
  <c r="AT321" i="2"/>
  <c r="AS321" i="2"/>
  <c r="AR321" i="2"/>
  <c r="AQ321" i="2"/>
  <c r="AP321" i="2"/>
  <c r="AO321" i="2"/>
  <c r="AN321" i="2"/>
  <c r="CB311" i="2"/>
  <c r="CA311" i="2"/>
  <c r="BZ311" i="2"/>
  <c r="BY311" i="2"/>
  <c r="BX311" i="2"/>
  <c r="BW311" i="2"/>
  <c r="BV311" i="2"/>
  <c r="BU311" i="2"/>
  <c r="BT311" i="2"/>
  <c r="BS311" i="2"/>
  <c r="BR311" i="2"/>
  <c r="BQ311" i="2"/>
  <c r="BP311" i="2"/>
  <c r="BO311" i="2"/>
  <c r="BN311" i="2"/>
  <c r="BM311" i="2"/>
  <c r="BL311" i="2"/>
  <c r="BK311" i="2"/>
  <c r="BJ311" i="2"/>
  <c r="BI311" i="2"/>
  <c r="BH311" i="2"/>
  <c r="BG311" i="2"/>
  <c r="BF311" i="2"/>
  <c r="BE311" i="2"/>
  <c r="BD311" i="2"/>
  <c r="BC311" i="2"/>
  <c r="BB311" i="2"/>
  <c r="BA311" i="2"/>
  <c r="AZ311" i="2"/>
  <c r="AY311" i="2"/>
  <c r="AX311" i="2"/>
  <c r="AW311" i="2"/>
  <c r="AV311" i="2"/>
  <c r="AU311" i="2"/>
  <c r="AT311" i="2"/>
  <c r="AS311" i="2"/>
  <c r="AR311" i="2"/>
  <c r="AQ311" i="2"/>
  <c r="AP311" i="2"/>
  <c r="AO311" i="2"/>
  <c r="AN311" i="2"/>
  <c r="AM311" i="2"/>
  <c r="AL311" i="2"/>
  <c r="AK311" i="2"/>
  <c r="CB310" i="2"/>
  <c r="CA310" i="2"/>
  <c r="BZ310" i="2"/>
  <c r="BY310" i="2"/>
  <c r="BX310" i="2"/>
  <c r="BW310" i="2"/>
  <c r="BV310" i="2"/>
  <c r="BU310" i="2"/>
  <c r="BT310" i="2"/>
  <c r="BS310" i="2"/>
  <c r="BR310" i="2"/>
  <c r="BQ310" i="2"/>
  <c r="BP310" i="2"/>
  <c r="BO310" i="2"/>
  <c r="BN310" i="2"/>
  <c r="BM310" i="2"/>
  <c r="BL310" i="2"/>
  <c r="BK310" i="2"/>
  <c r="BJ310" i="2"/>
  <c r="BI310" i="2"/>
  <c r="BH310" i="2"/>
  <c r="BG310" i="2"/>
  <c r="BF310" i="2"/>
  <c r="BE310" i="2"/>
  <c r="BD310" i="2"/>
  <c r="BC310" i="2"/>
  <c r="BB310" i="2"/>
  <c r="BA310" i="2"/>
  <c r="AZ310" i="2"/>
  <c r="AY310" i="2"/>
  <c r="AX310" i="2"/>
  <c r="AW310" i="2"/>
  <c r="AV310" i="2"/>
  <c r="AU310" i="2"/>
  <c r="AT310" i="2"/>
  <c r="AS310" i="2"/>
  <c r="AR310" i="2"/>
  <c r="AQ310" i="2"/>
  <c r="AP310" i="2"/>
  <c r="AO310" i="2"/>
  <c r="AN310" i="2"/>
  <c r="AM310" i="2"/>
  <c r="AL310" i="2"/>
  <c r="AK310" i="2"/>
  <c r="AJ310" i="2"/>
  <c r="AI310" i="2"/>
  <c r="AH310" i="2"/>
  <c r="CB309" i="2"/>
  <c r="CA309" i="2"/>
  <c r="BZ309" i="2"/>
  <c r="BY309" i="2"/>
  <c r="BX309" i="2"/>
  <c r="BW309" i="2"/>
  <c r="BV309" i="2"/>
  <c r="BU309" i="2"/>
  <c r="BT309" i="2"/>
  <c r="BS309" i="2"/>
  <c r="BR309" i="2"/>
  <c r="BQ309" i="2"/>
  <c r="BP309" i="2"/>
  <c r="BO309" i="2"/>
  <c r="BN309" i="2"/>
  <c r="BM309" i="2"/>
  <c r="BL309" i="2"/>
  <c r="BK309" i="2"/>
  <c r="BJ309" i="2"/>
  <c r="BI309" i="2"/>
  <c r="BH309" i="2"/>
  <c r="BG309" i="2"/>
  <c r="BF309" i="2"/>
  <c r="BE309" i="2"/>
  <c r="BD309" i="2"/>
  <c r="BC309" i="2"/>
  <c r="BB309" i="2"/>
  <c r="BA309" i="2"/>
  <c r="AZ309" i="2"/>
  <c r="AY309" i="2"/>
  <c r="AX309" i="2"/>
  <c r="AW309" i="2"/>
  <c r="AV309" i="2"/>
  <c r="AU309" i="2"/>
  <c r="AT309" i="2"/>
  <c r="AS309" i="2"/>
  <c r="AR309" i="2"/>
  <c r="AQ309" i="2"/>
  <c r="AP309" i="2"/>
  <c r="AO309" i="2"/>
  <c r="AN309" i="2"/>
  <c r="AM309" i="2"/>
  <c r="AL309" i="2"/>
  <c r="AK309" i="2"/>
  <c r="CB308" i="2"/>
  <c r="CA308" i="2"/>
  <c r="BZ308" i="2"/>
  <c r="BY308" i="2"/>
  <c r="BX308" i="2"/>
  <c r="BW308" i="2"/>
  <c r="BV308" i="2"/>
  <c r="BU308" i="2"/>
  <c r="BT308" i="2"/>
  <c r="BS308" i="2"/>
  <c r="BR308" i="2"/>
  <c r="BQ308" i="2"/>
  <c r="BP308" i="2"/>
  <c r="BO308" i="2"/>
  <c r="BN308" i="2"/>
  <c r="BM308" i="2"/>
  <c r="BL308" i="2"/>
  <c r="BK308" i="2"/>
  <c r="BJ308" i="2"/>
  <c r="BI308" i="2"/>
  <c r="BH308" i="2"/>
  <c r="BG308" i="2"/>
  <c r="BF308" i="2"/>
  <c r="BE308" i="2"/>
  <c r="BD308" i="2"/>
  <c r="BC308" i="2"/>
  <c r="BB308" i="2"/>
  <c r="BA308" i="2"/>
  <c r="AZ308" i="2"/>
  <c r="AY308" i="2"/>
  <c r="AX308" i="2"/>
  <c r="AW308" i="2"/>
  <c r="AV308" i="2"/>
  <c r="AU308" i="2"/>
  <c r="AT308" i="2"/>
  <c r="AS308" i="2"/>
  <c r="AR308" i="2"/>
  <c r="AQ308" i="2"/>
  <c r="AP308" i="2"/>
  <c r="AO308" i="2"/>
  <c r="AN308" i="2"/>
  <c r="AM308" i="2"/>
  <c r="AL308" i="2"/>
  <c r="AK308" i="2"/>
  <c r="CB307" i="2"/>
  <c r="CA307" i="2"/>
  <c r="BZ307" i="2"/>
  <c r="BY307" i="2"/>
  <c r="BX307" i="2"/>
  <c r="BW307" i="2"/>
  <c r="BV307" i="2"/>
  <c r="BU307" i="2"/>
  <c r="BT307" i="2"/>
  <c r="BS307" i="2"/>
  <c r="BR307" i="2"/>
  <c r="BQ307" i="2"/>
  <c r="BP307" i="2"/>
  <c r="BO307" i="2"/>
  <c r="BN307" i="2"/>
  <c r="BM307" i="2"/>
  <c r="BL307" i="2"/>
  <c r="BK307" i="2"/>
  <c r="BJ307" i="2"/>
  <c r="BI307" i="2"/>
  <c r="BH307" i="2"/>
  <c r="BG307" i="2"/>
  <c r="BF307" i="2"/>
  <c r="BE307" i="2"/>
  <c r="BD307" i="2"/>
  <c r="BC307" i="2"/>
  <c r="BB307" i="2"/>
  <c r="BA307" i="2"/>
  <c r="AZ307" i="2"/>
  <c r="AY307" i="2"/>
  <c r="AX307" i="2"/>
  <c r="AW307" i="2"/>
  <c r="AV307" i="2"/>
  <c r="AU307" i="2"/>
  <c r="AT307" i="2"/>
  <c r="AS307" i="2"/>
  <c r="AR307" i="2"/>
  <c r="AQ307" i="2"/>
  <c r="AP307" i="2"/>
  <c r="AO307" i="2"/>
  <c r="AN307" i="2"/>
  <c r="AM307" i="2"/>
  <c r="AL307" i="2"/>
  <c r="AK307" i="2"/>
  <c r="CB306" i="2"/>
  <c r="CA306" i="2"/>
  <c r="BZ306" i="2"/>
  <c r="BY306" i="2"/>
  <c r="BX306" i="2"/>
  <c r="BW306" i="2"/>
  <c r="BV306" i="2"/>
  <c r="BU306" i="2"/>
  <c r="BT306" i="2"/>
  <c r="BS306" i="2"/>
  <c r="BR306" i="2"/>
  <c r="BQ306" i="2"/>
  <c r="BP306" i="2"/>
  <c r="BO306" i="2"/>
  <c r="BN306" i="2"/>
  <c r="BM306" i="2"/>
  <c r="BL306" i="2"/>
  <c r="BK306" i="2"/>
  <c r="BJ306" i="2"/>
  <c r="BI306" i="2"/>
  <c r="BH306" i="2"/>
  <c r="BG306" i="2"/>
  <c r="BF306" i="2"/>
  <c r="BE306" i="2"/>
  <c r="BD306" i="2"/>
  <c r="BC306" i="2"/>
  <c r="BB306" i="2"/>
  <c r="BA306" i="2"/>
  <c r="AZ306" i="2"/>
  <c r="AY306" i="2"/>
  <c r="AX306" i="2"/>
  <c r="AW306" i="2"/>
  <c r="AV306" i="2"/>
  <c r="AU306" i="2"/>
  <c r="AT306" i="2"/>
  <c r="AS306" i="2"/>
  <c r="AR306" i="2"/>
  <c r="AQ306" i="2"/>
  <c r="AP306" i="2"/>
  <c r="AO306" i="2"/>
  <c r="AN306" i="2"/>
  <c r="AM306" i="2"/>
  <c r="AL306" i="2"/>
  <c r="AK306" i="2"/>
  <c r="AJ306" i="2"/>
  <c r="AI306" i="2"/>
  <c r="CB302" i="2"/>
  <c r="CA302" i="2"/>
  <c r="BZ302" i="2"/>
  <c r="BY302" i="2"/>
  <c r="BX302" i="2"/>
  <c r="BW302" i="2"/>
  <c r="BV302" i="2"/>
  <c r="BU302" i="2"/>
  <c r="BT302" i="2"/>
  <c r="BS302" i="2"/>
  <c r="BR302" i="2"/>
  <c r="BQ302" i="2"/>
  <c r="BP302" i="2"/>
  <c r="BO302" i="2"/>
  <c r="BN302" i="2"/>
  <c r="BM302" i="2"/>
  <c r="BL302" i="2"/>
  <c r="BK302" i="2"/>
  <c r="BJ302" i="2"/>
  <c r="BI302" i="2"/>
  <c r="BH302" i="2"/>
  <c r="BG302" i="2"/>
  <c r="BF302" i="2"/>
  <c r="BE302" i="2"/>
  <c r="BD302" i="2"/>
  <c r="BC302" i="2"/>
  <c r="BB302" i="2"/>
  <c r="BA302" i="2"/>
  <c r="AZ302" i="2"/>
  <c r="AY302" i="2"/>
  <c r="AX302" i="2"/>
  <c r="AW302" i="2"/>
  <c r="AV302" i="2"/>
  <c r="AU302" i="2"/>
  <c r="AT302" i="2"/>
  <c r="AS302" i="2"/>
  <c r="AR302" i="2"/>
  <c r="AQ302" i="2"/>
  <c r="AP302" i="2"/>
  <c r="AO302" i="2"/>
  <c r="AN302" i="2"/>
  <c r="AM302" i="2"/>
  <c r="AL302" i="2"/>
  <c r="AK302" i="2"/>
  <c r="CB297" i="2"/>
  <c r="CA297" i="2"/>
  <c r="BZ297" i="2"/>
  <c r="BY297" i="2"/>
  <c r="BX297" i="2"/>
  <c r="BW297" i="2"/>
  <c r="BV297" i="2"/>
  <c r="BU297" i="2"/>
  <c r="BT297" i="2"/>
  <c r="BS297" i="2"/>
  <c r="BR297" i="2"/>
  <c r="BQ297" i="2"/>
  <c r="BP297" i="2"/>
  <c r="BO297" i="2"/>
  <c r="BN297" i="2"/>
  <c r="BM297" i="2"/>
  <c r="BL297" i="2"/>
  <c r="BK297" i="2"/>
  <c r="BJ297" i="2"/>
  <c r="BI297" i="2"/>
  <c r="BH297" i="2"/>
  <c r="BG297" i="2"/>
  <c r="BF297" i="2"/>
  <c r="BE297" i="2"/>
  <c r="BD297" i="2"/>
  <c r="BC297" i="2"/>
  <c r="BB297" i="2"/>
  <c r="BA297" i="2"/>
  <c r="AZ297" i="2"/>
  <c r="AY297" i="2"/>
  <c r="AX297" i="2"/>
  <c r="AW297" i="2"/>
  <c r="AV297" i="2"/>
  <c r="AU297" i="2"/>
  <c r="AT297" i="2"/>
  <c r="AS297" i="2"/>
  <c r="AR297" i="2"/>
  <c r="AQ297" i="2"/>
  <c r="AP297" i="2"/>
  <c r="AO297" i="2"/>
  <c r="AN297" i="2"/>
  <c r="AM297" i="2"/>
  <c r="AL297" i="2"/>
  <c r="AR446" i="2"/>
  <c r="AL433" i="2"/>
  <c r="AR422" i="2"/>
  <c r="AR398" i="2"/>
  <c r="AQ394" i="2"/>
  <c r="AR387" i="2"/>
  <c r="AR382" i="2"/>
  <c r="AR381" i="2"/>
  <c r="AR377" i="2"/>
  <c r="AR376" i="2"/>
  <c r="AP350" i="2"/>
  <c r="AM348" i="2"/>
  <c r="AO347" i="2"/>
  <c r="AP346" i="2"/>
  <c r="AP343" i="2"/>
  <c r="AM342" i="2"/>
  <c r="AN340" i="2"/>
  <c r="AL339" i="2"/>
  <c r="AQ338" i="2"/>
  <c r="AP337" i="2"/>
  <c r="AG335" i="2"/>
  <c r="AQ331" i="2"/>
  <c r="AJ325" i="2"/>
  <c r="AJ324" i="2"/>
  <c r="AM321" i="2"/>
  <c r="AJ311" i="2"/>
  <c r="AG310" i="2"/>
  <c r="AJ309" i="2"/>
  <c r="AJ308" i="2"/>
  <c r="AJ307" i="2"/>
  <c r="AH306" i="2"/>
  <c r="AJ302" i="2"/>
  <c r="AK297" i="2"/>
  <c r="CB329" i="2"/>
  <c r="CA329" i="2"/>
  <c r="BZ329" i="2"/>
  <c r="BY329" i="2"/>
  <c r="BX329" i="2"/>
  <c r="BW329" i="2"/>
  <c r="BV329" i="2"/>
  <c r="BU329" i="2"/>
  <c r="BT329" i="2"/>
  <c r="BS329" i="2"/>
  <c r="BR329" i="2"/>
  <c r="BQ329" i="2"/>
  <c r="BP329" i="2"/>
  <c r="BO329" i="2"/>
  <c r="BN329" i="2"/>
  <c r="BM329" i="2"/>
  <c r="BL329" i="2"/>
  <c r="BK329" i="2"/>
  <c r="BJ329" i="2"/>
  <c r="BI329" i="2"/>
  <c r="BH329" i="2"/>
  <c r="BG329" i="2"/>
  <c r="BF329" i="2"/>
  <c r="BE329" i="2"/>
  <c r="BD329" i="2"/>
  <c r="BC329" i="2"/>
  <c r="BB329" i="2"/>
  <c r="BA329" i="2"/>
  <c r="AZ329" i="2"/>
  <c r="AY329" i="2"/>
  <c r="AX329" i="2"/>
  <c r="AW329" i="2"/>
  <c r="AV329" i="2"/>
  <c r="AU329" i="2"/>
  <c r="AT329" i="2"/>
  <c r="AS329" i="2"/>
  <c r="AR329" i="2"/>
  <c r="AQ329" i="2"/>
  <c r="AP329" i="2"/>
  <c r="AO329" i="2"/>
  <c r="AN329" i="2"/>
  <c r="AM329" i="2"/>
  <c r="AL329" i="2"/>
  <c r="AK329" i="2"/>
  <c r="AJ329" i="2"/>
  <c r="AI329" i="2"/>
  <c r="AH329" i="2"/>
  <c r="AG329" i="2"/>
  <c r="AF329" i="2"/>
  <c r="AE329" i="2"/>
  <c r="CB322" i="2"/>
  <c r="CA322" i="2"/>
  <c r="BZ322" i="2"/>
  <c r="BY322" i="2"/>
  <c r="BX322" i="2"/>
  <c r="BW322" i="2"/>
  <c r="BV322" i="2"/>
  <c r="BU322" i="2"/>
  <c r="BT322" i="2"/>
  <c r="BS322" i="2"/>
  <c r="BR322" i="2"/>
  <c r="BQ322" i="2"/>
  <c r="BP322" i="2"/>
  <c r="BO322" i="2"/>
  <c r="BN322" i="2"/>
  <c r="BM322" i="2"/>
  <c r="BL322" i="2"/>
  <c r="BK322" i="2"/>
  <c r="BJ322" i="2"/>
  <c r="BI322" i="2"/>
  <c r="BH322" i="2"/>
  <c r="BG322" i="2"/>
  <c r="BF322" i="2"/>
  <c r="BE322" i="2"/>
  <c r="BD322" i="2"/>
  <c r="BC322" i="2"/>
  <c r="BB322"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CB318" i="2"/>
  <c r="CA318" i="2"/>
  <c r="BZ318" i="2"/>
  <c r="BY318" i="2"/>
  <c r="BX318" i="2"/>
  <c r="BW318" i="2"/>
  <c r="BV318" i="2"/>
  <c r="BU318" i="2"/>
  <c r="BT318" i="2"/>
  <c r="BS318" i="2"/>
  <c r="BR318" i="2"/>
  <c r="BQ318" i="2"/>
  <c r="BP318" i="2"/>
  <c r="BO318" i="2"/>
  <c r="BN318" i="2"/>
  <c r="BM318" i="2"/>
  <c r="BL318" i="2"/>
  <c r="BK318" i="2"/>
  <c r="BJ318" i="2"/>
  <c r="BI318" i="2"/>
  <c r="BH318" i="2"/>
  <c r="BG318" i="2"/>
  <c r="BF318" i="2"/>
  <c r="BE318" i="2"/>
  <c r="BD318" i="2"/>
  <c r="BC318" i="2"/>
  <c r="BB318" i="2"/>
  <c r="BA318" i="2"/>
  <c r="AZ318" i="2"/>
  <c r="AY318" i="2"/>
  <c r="AX318" i="2"/>
  <c r="AW318" i="2"/>
  <c r="AV318" i="2"/>
  <c r="AU318" i="2"/>
  <c r="AT318" i="2"/>
  <c r="AS318" i="2"/>
  <c r="AR318" i="2"/>
  <c r="AQ318" i="2"/>
  <c r="AP318" i="2"/>
  <c r="AO318" i="2"/>
  <c r="AN318" i="2"/>
  <c r="AM318" i="2"/>
  <c r="AL318" i="2"/>
  <c r="AK318" i="2"/>
  <c r="AJ318" i="2"/>
  <c r="AI318" i="2"/>
  <c r="AH318" i="2"/>
  <c r="AG318" i="2"/>
  <c r="AF318" i="2"/>
  <c r="AE318" i="2"/>
  <c r="CB316" i="2"/>
  <c r="CA316" i="2"/>
  <c r="BZ316" i="2"/>
  <c r="BY316" i="2"/>
  <c r="BX316" i="2"/>
  <c r="BW316" i="2"/>
  <c r="BV316" i="2"/>
  <c r="BU316" i="2"/>
  <c r="BT316" i="2"/>
  <c r="BS316" i="2"/>
  <c r="BR316" i="2"/>
  <c r="BQ316" i="2"/>
  <c r="BP316" i="2"/>
  <c r="BO316" i="2"/>
  <c r="BN316" i="2"/>
  <c r="BM316" i="2"/>
  <c r="BL316" i="2"/>
  <c r="BK316" i="2"/>
  <c r="BJ316" i="2"/>
  <c r="BI316" i="2"/>
  <c r="BH316" i="2"/>
  <c r="BG316" i="2"/>
  <c r="BF316" i="2"/>
  <c r="BE316" i="2"/>
  <c r="BD316" i="2"/>
  <c r="BC316" i="2"/>
  <c r="BB316" i="2"/>
  <c r="BA316" i="2"/>
  <c r="AZ316" i="2"/>
  <c r="AY316" i="2"/>
  <c r="AX316" i="2"/>
  <c r="AW316" i="2"/>
  <c r="AV316" i="2"/>
  <c r="AU316" i="2"/>
  <c r="AT316" i="2"/>
  <c r="AS316" i="2"/>
  <c r="AR316" i="2"/>
  <c r="AQ316" i="2"/>
  <c r="AP316" i="2"/>
  <c r="AO316" i="2"/>
  <c r="AN316" i="2"/>
  <c r="AM316" i="2"/>
  <c r="AL316" i="2"/>
  <c r="AK316" i="2"/>
  <c r="AJ316" i="2"/>
  <c r="AI316" i="2"/>
  <c r="AH316" i="2"/>
  <c r="AG316" i="2"/>
  <c r="AF316" i="2"/>
  <c r="AE316" i="2"/>
  <c r="CB315" i="2"/>
  <c r="CA315" i="2"/>
  <c r="BZ315" i="2"/>
  <c r="BY315" i="2"/>
  <c r="BX315" i="2"/>
  <c r="BW315" i="2"/>
  <c r="BV315" i="2"/>
  <c r="BU315" i="2"/>
  <c r="BT315" i="2"/>
  <c r="BS315" i="2"/>
  <c r="BR315" i="2"/>
  <c r="BQ315" i="2"/>
  <c r="BP315" i="2"/>
  <c r="BO315" i="2"/>
  <c r="BN315" i="2"/>
  <c r="BM315" i="2"/>
  <c r="BL315" i="2"/>
  <c r="BK315" i="2"/>
  <c r="BJ315" i="2"/>
  <c r="BI315" i="2"/>
  <c r="BH315" i="2"/>
  <c r="BG315" i="2"/>
  <c r="BF315" i="2"/>
  <c r="BE315" i="2"/>
  <c r="BD315" i="2"/>
  <c r="BC315" i="2"/>
  <c r="BB315" i="2"/>
  <c r="BA315" i="2"/>
  <c r="AZ315" i="2"/>
  <c r="AY315" i="2"/>
  <c r="AX315" i="2"/>
  <c r="AW315" i="2"/>
  <c r="AV315" i="2"/>
  <c r="AU315" i="2"/>
  <c r="AT315" i="2"/>
  <c r="AS315" i="2"/>
  <c r="AR315" i="2"/>
  <c r="AQ315" i="2"/>
  <c r="AP315" i="2"/>
  <c r="AO315" i="2"/>
  <c r="AN315" i="2"/>
  <c r="AM315" i="2"/>
  <c r="AL315" i="2"/>
  <c r="AK315" i="2"/>
  <c r="AJ315" i="2"/>
  <c r="AI315" i="2"/>
  <c r="AH315" i="2"/>
  <c r="AG315" i="2"/>
  <c r="AF315" i="2"/>
  <c r="AE315" i="2"/>
  <c r="AD329" i="2"/>
  <c r="AD322" i="2"/>
  <c r="AD318" i="2"/>
  <c r="AD316" i="2"/>
  <c r="AD315" i="2"/>
  <c r="CB291" i="2"/>
  <c r="CA291" i="2"/>
  <c r="BZ291" i="2"/>
  <c r="BY291" i="2"/>
  <c r="BX291" i="2"/>
  <c r="BW291" i="2"/>
  <c r="BV291" i="2"/>
  <c r="BU291" i="2"/>
  <c r="BT291" i="2"/>
  <c r="BS291" i="2"/>
  <c r="BR291" i="2"/>
  <c r="BQ291" i="2"/>
  <c r="BP291" i="2"/>
  <c r="BO291" i="2"/>
  <c r="BN291" i="2"/>
  <c r="BM291" i="2"/>
  <c r="BL291" i="2"/>
  <c r="BK291" i="2"/>
  <c r="BJ291" i="2"/>
  <c r="BI291" i="2"/>
  <c r="BH291" i="2"/>
  <c r="BG291" i="2"/>
  <c r="BF291" i="2"/>
  <c r="BE291" i="2"/>
  <c r="BD291" i="2"/>
  <c r="BC291" i="2"/>
  <c r="BB291" i="2"/>
  <c r="BA291" i="2"/>
  <c r="AZ291" i="2"/>
  <c r="AY291" i="2"/>
  <c r="AX291" i="2"/>
  <c r="AW291" i="2"/>
  <c r="AV291" i="2"/>
  <c r="AU291" i="2"/>
  <c r="AT291" i="2"/>
  <c r="AS291" i="2"/>
  <c r="AR291" i="2"/>
  <c r="AQ291" i="2"/>
  <c r="AP291" i="2"/>
  <c r="AO291" i="2"/>
  <c r="AN291" i="2"/>
  <c r="AM291" i="2"/>
  <c r="AL291" i="2"/>
  <c r="AK291" i="2"/>
  <c r="AJ291" i="2"/>
  <c r="AI291" i="2"/>
  <c r="AH291" i="2"/>
  <c r="AG291" i="2"/>
  <c r="AF291" i="2"/>
  <c r="AE291" i="2"/>
  <c r="CB290" i="2"/>
  <c r="CA290" i="2"/>
  <c r="BZ290" i="2"/>
  <c r="BY290" i="2"/>
  <c r="BX290" i="2"/>
  <c r="BW290" i="2"/>
  <c r="BV290" i="2"/>
  <c r="BU290" i="2"/>
  <c r="BT290" i="2"/>
  <c r="BS290" i="2"/>
  <c r="BR290" i="2"/>
  <c r="BQ290" i="2"/>
  <c r="BP290" i="2"/>
  <c r="BO290" i="2"/>
  <c r="BN290" i="2"/>
  <c r="BM290" i="2"/>
  <c r="BL290" i="2"/>
  <c r="BK290" i="2"/>
  <c r="BJ290" i="2"/>
  <c r="BI290" i="2"/>
  <c r="BH290" i="2"/>
  <c r="BG290" i="2"/>
  <c r="BF290" i="2"/>
  <c r="BE290" i="2"/>
  <c r="BD290" i="2"/>
  <c r="BC290" i="2"/>
  <c r="BB290" i="2"/>
  <c r="BA290" i="2"/>
  <c r="AZ290" i="2"/>
  <c r="AY290" i="2"/>
  <c r="AX290" i="2"/>
  <c r="AW290" i="2"/>
  <c r="AV290" i="2"/>
  <c r="AU290" i="2"/>
  <c r="AT290" i="2"/>
  <c r="AS290" i="2"/>
  <c r="AR290" i="2"/>
  <c r="AQ290" i="2"/>
  <c r="AP290" i="2"/>
  <c r="AO290" i="2"/>
  <c r="AN290" i="2"/>
  <c r="AM290" i="2"/>
  <c r="AL290" i="2"/>
  <c r="AK290" i="2"/>
  <c r="AJ290" i="2"/>
  <c r="AI290" i="2"/>
  <c r="AH290" i="2"/>
  <c r="AG290" i="2"/>
  <c r="CB288" i="2"/>
  <c r="CA288" i="2"/>
  <c r="BZ288" i="2"/>
  <c r="BY288" i="2"/>
  <c r="BX288" i="2"/>
  <c r="BW288" i="2"/>
  <c r="BV288" i="2"/>
  <c r="BU288" i="2"/>
  <c r="BT288" i="2"/>
  <c r="BS288" i="2"/>
  <c r="BR288" i="2"/>
  <c r="BQ288" i="2"/>
  <c r="BP288" i="2"/>
  <c r="BO288" i="2"/>
  <c r="BN288" i="2"/>
  <c r="BM288" i="2"/>
  <c r="BL288" i="2"/>
  <c r="BK288" i="2"/>
  <c r="BJ288" i="2"/>
  <c r="BI288" i="2"/>
  <c r="BH288" i="2"/>
  <c r="BG288" i="2"/>
  <c r="BF288" i="2"/>
  <c r="BE288" i="2"/>
  <c r="BD288" i="2"/>
  <c r="BC288" i="2"/>
  <c r="BB288" i="2"/>
  <c r="BA288" i="2"/>
  <c r="AZ288" i="2"/>
  <c r="AY288" i="2"/>
  <c r="AX288" i="2"/>
  <c r="AW288" i="2"/>
  <c r="AV288" i="2"/>
  <c r="AU288" i="2"/>
  <c r="AT288" i="2"/>
  <c r="AS288" i="2"/>
  <c r="AR288" i="2"/>
  <c r="AQ288" i="2"/>
  <c r="AP288" i="2"/>
  <c r="AO288" i="2"/>
  <c r="AN288" i="2"/>
  <c r="AM288" i="2"/>
  <c r="AL288" i="2"/>
  <c r="AK288" i="2"/>
  <c r="AJ288" i="2"/>
  <c r="AI288" i="2"/>
  <c r="AH288" i="2"/>
  <c r="AG288" i="2"/>
  <c r="CB270" i="2"/>
  <c r="CA270" i="2"/>
  <c r="BZ270" i="2"/>
  <c r="BY270" i="2"/>
  <c r="BX270" i="2"/>
  <c r="BW270" i="2"/>
  <c r="BV270" i="2"/>
  <c r="BU270" i="2"/>
  <c r="BT270" i="2"/>
  <c r="BS270" i="2"/>
  <c r="BR270" i="2"/>
  <c r="BQ270" i="2"/>
  <c r="BP270" i="2"/>
  <c r="BO270" i="2"/>
  <c r="BN270" i="2"/>
  <c r="BM270" i="2"/>
  <c r="BL270" i="2"/>
  <c r="BK270" i="2"/>
  <c r="BJ270" i="2"/>
  <c r="BI270" i="2"/>
  <c r="BH270" i="2"/>
  <c r="BG270" i="2"/>
  <c r="BF270" i="2"/>
  <c r="BE270" i="2"/>
  <c r="BD270" i="2"/>
  <c r="BC270" i="2"/>
  <c r="BB270" i="2"/>
  <c r="BA270" i="2"/>
  <c r="AZ270" i="2"/>
  <c r="AY270" i="2"/>
  <c r="AX270" i="2"/>
  <c r="AW270" i="2"/>
  <c r="AV270" i="2"/>
  <c r="AU270" i="2"/>
  <c r="AT270" i="2"/>
  <c r="AS270" i="2"/>
  <c r="AR270" i="2"/>
  <c r="AQ270" i="2"/>
  <c r="AP270" i="2"/>
  <c r="AO270" i="2"/>
  <c r="AN270" i="2"/>
  <c r="AM270" i="2"/>
  <c r="AL270" i="2"/>
  <c r="AK270" i="2"/>
  <c r="AJ270" i="2"/>
  <c r="AI270" i="2"/>
  <c r="AH270" i="2"/>
  <c r="AG270" i="2"/>
  <c r="AF270" i="2"/>
  <c r="AE270" i="2"/>
  <c r="AD270" i="2"/>
  <c r="AC270" i="2"/>
  <c r="AB270" i="2"/>
  <c r="AA270" i="2"/>
  <c r="Z270" i="2"/>
  <c r="Y270" i="2"/>
  <c r="X270" i="2"/>
  <c r="W270" i="2"/>
  <c r="CB251" i="2"/>
  <c r="CA251" i="2"/>
  <c r="BZ251" i="2"/>
  <c r="BY251" i="2"/>
  <c r="BX251" i="2"/>
  <c r="BW251" i="2"/>
  <c r="BV251" i="2"/>
  <c r="BU251" i="2"/>
  <c r="BT251" i="2"/>
  <c r="BS251" i="2"/>
  <c r="BR251" i="2"/>
  <c r="BQ251" i="2"/>
  <c r="BP251" i="2"/>
  <c r="BO251" i="2"/>
  <c r="BN251" i="2"/>
  <c r="BM251" i="2"/>
  <c r="BL251" i="2"/>
  <c r="BK251" i="2"/>
  <c r="BJ251" i="2"/>
  <c r="BI251" i="2"/>
  <c r="BH251" i="2"/>
  <c r="BG251" i="2"/>
  <c r="BF251" i="2"/>
  <c r="BE251" i="2"/>
  <c r="BD251" i="2"/>
  <c r="BC251" i="2"/>
  <c r="BB251" i="2"/>
  <c r="BA251" i="2"/>
  <c r="AZ251" i="2"/>
  <c r="AY251" i="2"/>
  <c r="AX251" i="2"/>
  <c r="AW251" i="2"/>
  <c r="AV251" i="2"/>
  <c r="AU251" i="2"/>
  <c r="AT251" i="2"/>
  <c r="AS251" i="2"/>
  <c r="AR251" i="2"/>
  <c r="AQ251" i="2"/>
  <c r="AP251" i="2"/>
  <c r="AO251" i="2"/>
  <c r="AN251" i="2"/>
  <c r="AM251" i="2"/>
  <c r="AL251" i="2"/>
  <c r="AK251" i="2"/>
  <c r="AJ251" i="2"/>
  <c r="AI251" i="2"/>
  <c r="AH251" i="2"/>
  <c r="AG251" i="2"/>
  <c r="AF251" i="2"/>
  <c r="AE251" i="2"/>
  <c r="AD251" i="2"/>
  <c r="CB241" i="2"/>
  <c r="CA241" i="2"/>
  <c r="BZ241" i="2"/>
  <c r="BY241" i="2"/>
  <c r="BX241" i="2"/>
  <c r="BW241" i="2"/>
  <c r="BV241" i="2"/>
  <c r="BU241" i="2"/>
  <c r="BT241" i="2"/>
  <c r="BS241" i="2"/>
  <c r="BR241" i="2"/>
  <c r="BQ241" i="2"/>
  <c r="BP241" i="2"/>
  <c r="BO241" i="2"/>
  <c r="BN241" i="2"/>
  <c r="BM241" i="2"/>
  <c r="BL241" i="2"/>
  <c r="BK241" i="2"/>
  <c r="BJ241" i="2"/>
  <c r="BI241" i="2"/>
  <c r="BH241" i="2"/>
  <c r="BG241" i="2"/>
  <c r="BF241" i="2"/>
  <c r="BE241" i="2"/>
  <c r="BD241" i="2"/>
  <c r="BC241" i="2"/>
  <c r="BB241" i="2"/>
  <c r="BA241" i="2"/>
  <c r="AZ241" i="2"/>
  <c r="AY241" i="2"/>
  <c r="AX241" i="2"/>
  <c r="AW241" i="2"/>
  <c r="AV241" i="2"/>
  <c r="AU241" i="2"/>
  <c r="AT241" i="2"/>
  <c r="AS241" i="2"/>
  <c r="AR241" i="2"/>
  <c r="AQ241" i="2"/>
  <c r="AP241" i="2"/>
  <c r="AO241" i="2"/>
  <c r="AN241" i="2"/>
  <c r="AM241" i="2"/>
  <c r="AL241" i="2"/>
  <c r="AK241" i="2"/>
  <c r="AJ241" i="2"/>
  <c r="AI241" i="2"/>
  <c r="AH241" i="2"/>
  <c r="AG241" i="2"/>
  <c r="AF241" i="2"/>
  <c r="AE241" i="2"/>
  <c r="AD241" i="2"/>
  <c r="AC241" i="2"/>
  <c r="AB241" i="2"/>
  <c r="AA241" i="2"/>
  <c r="CB239" i="2"/>
  <c r="CA239" i="2"/>
  <c r="BZ239" i="2"/>
  <c r="BY239" i="2"/>
  <c r="BX239" i="2"/>
  <c r="BW239" i="2"/>
  <c r="BV239" i="2"/>
  <c r="BU239" i="2"/>
  <c r="BT239" i="2"/>
  <c r="BS239" i="2"/>
  <c r="BR239" i="2"/>
  <c r="BQ239" i="2"/>
  <c r="BP239" i="2"/>
  <c r="BO239" i="2"/>
  <c r="BN239" i="2"/>
  <c r="BM239" i="2"/>
  <c r="BL239" i="2"/>
  <c r="BK239" i="2"/>
  <c r="BJ239" i="2"/>
  <c r="BI239" i="2"/>
  <c r="BH239" i="2"/>
  <c r="BG239" i="2"/>
  <c r="BF239" i="2"/>
  <c r="BE239" i="2"/>
  <c r="BD239" i="2"/>
  <c r="BC239" i="2"/>
  <c r="BB239"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AC239" i="2"/>
  <c r="AB239" i="2"/>
  <c r="AA239" i="2"/>
  <c r="CB227" i="2"/>
  <c r="CA227" i="2"/>
  <c r="BZ227" i="2"/>
  <c r="BY227" i="2"/>
  <c r="BX227" i="2"/>
  <c r="BW227" i="2"/>
  <c r="BV227" i="2"/>
  <c r="BU227" i="2"/>
  <c r="BT227" i="2"/>
  <c r="BS227" i="2"/>
  <c r="BR227" i="2"/>
  <c r="BQ227" i="2"/>
  <c r="BP227" i="2"/>
  <c r="BO227" i="2"/>
  <c r="BN227" i="2"/>
  <c r="BM227" i="2"/>
  <c r="BL227" i="2"/>
  <c r="BK227" i="2"/>
  <c r="BJ227" i="2"/>
  <c r="BI227" i="2"/>
  <c r="BH227" i="2"/>
  <c r="BG227" i="2"/>
  <c r="BF227" i="2"/>
  <c r="BE227" i="2"/>
  <c r="BD227" i="2"/>
  <c r="BC227" i="2"/>
  <c r="BB227" i="2"/>
  <c r="BA227" i="2"/>
  <c r="AZ227" i="2"/>
  <c r="AY227" i="2"/>
  <c r="AX227" i="2"/>
  <c r="AW227" i="2"/>
  <c r="AV227" i="2"/>
  <c r="AU227" i="2"/>
  <c r="AT227" i="2"/>
  <c r="AS227" i="2"/>
  <c r="AR227" i="2"/>
  <c r="AQ227" i="2"/>
  <c r="AP227" i="2"/>
  <c r="AO227" i="2"/>
  <c r="AN227" i="2"/>
  <c r="AM227" i="2"/>
  <c r="AL227" i="2"/>
  <c r="AK227" i="2"/>
  <c r="AJ227" i="2"/>
  <c r="AI227" i="2"/>
  <c r="AH227" i="2"/>
  <c r="AG227" i="2"/>
  <c r="AF227" i="2"/>
  <c r="AE227" i="2"/>
  <c r="AD227" i="2"/>
  <c r="AC227" i="2"/>
  <c r="AB227" i="2"/>
  <c r="AA227" i="2"/>
  <c r="Z227" i="2"/>
  <c r="Y227" i="2"/>
  <c r="CB226" i="2"/>
  <c r="CA226" i="2"/>
  <c r="BZ226" i="2"/>
  <c r="BY226" i="2"/>
  <c r="BX226" i="2"/>
  <c r="BW226" i="2"/>
  <c r="BV226" i="2"/>
  <c r="BU226" i="2"/>
  <c r="BT226" i="2"/>
  <c r="BS226" i="2"/>
  <c r="BR226" i="2"/>
  <c r="BQ226" i="2"/>
  <c r="BP226" i="2"/>
  <c r="BO226" i="2"/>
  <c r="BN226" i="2"/>
  <c r="BM226" i="2"/>
  <c r="BL226" i="2"/>
  <c r="BK226" i="2"/>
  <c r="BJ226" i="2"/>
  <c r="BI226" i="2"/>
  <c r="BH226" i="2"/>
  <c r="BG226" i="2"/>
  <c r="BF226" i="2"/>
  <c r="BE226" i="2"/>
  <c r="BD226" i="2"/>
  <c r="BC226" i="2"/>
  <c r="BB226" i="2"/>
  <c r="BA226" i="2"/>
  <c r="AZ226" i="2"/>
  <c r="AY226" i="2"/>
  <c r="AX226" i="2"/>
  <c r="AW226" i="2"/>
  <c r="AV226" i="2"/>
  <c r="AU226" i="2"/>
  <c r="AT226" i="2"/>
  <c r="AS226" i="2"/>
  <c r="AR226" i="2"/>
  <c r="AQ226" i="2"/>
  <c r="AP226" i="2"/>
  <c r="AO226" i="2"/>
  <c r="AN226" i="2"/>
  <c r="AM226" i="2"/>
  <c r="AL226" i="2"/>
  <c r="AK226" i="2"/>
  <c r="AJ226" i="2"/>
  <c r="AI226" i="2"/>
  <c r="AH226" i="2"/>
  <c r="AG226" i="2"/>
  <c r="AF226" i="2"/>
  <c r="AE226" i="2"/>
  <c r="AD226" i="2"/>
  <c r="CB199" i="2"/>
  <c r="CA199" i="2"/>
  <c r="BZ199" i="2"/>
  <c r="BY199" i="2"/>
  <c r="BX199" i="2"/>
  <c r="BW199" i="2"/>
  <c r="BV199" i="2"/>
  <c r="BU199" i="2"/>
  <c r="BT199" i="2"/>
  <c r="BS199" i="2"/>
  <c r="BR199" i="2"/>
  <c r="BQ199" i="2"/>
  <c r="BP199" i="2"/>
  <c r="BO199" i="2"/>
  <c r="BN199" i="2"/>
  <c r="BM199" i="2"/>
  <c r="BL199" i="2"/>
  <c r="BK199" i="2"/>
  <c r="BJ199" i="2"/>
  <c r="BI199" i="2"/>
  <c r="BH199" i="2"/>
  <c r="BG199" i="2"/>
  <c r="BF199" i="2"/>
  <c r="BE199" i="2"/>
  <c r="BD199" i="2"/>
  <c r="BC199" i="2"/>
  <c r="BB199" i="2"/>
  <c r="BA199" i="2"/>
  <c r="AZ199" i="2"/>
  <c r="AY199" i="2"/>
  <c r="AX199" i="2"/>
  <c r="AW199" i="2"/>
  <c r="AV199" i="2"/>
  <c r="AU199" i="2"/>
  <c r="AT199" i="2"/>
  <c r="AS199" i="2"/>
  <c r="AR199" i="2"/>
  <c r="AQ199" i="2"/>
  <c r="AP199" i="2"/>
  <c r="AO199" i="2"/>
  <c r="AN199" i="2"/>
  <c r="AM199" i="2"/>
  <c r="AL199" i="2"/>
  <c r="AK199" i="2"/>
  <c r="AJ199" i="2"/>
  <c r="AI199" i="2"/>
  <c r="AH199" i="2"/>
  <c r="AG199" i="2"/>
  <c r="AF199" i="2"/>
  <c r="AE199" i="2"/>
  <c r="AD199" i="2"/>
  <c r="AC199" i="2"/>
  <c r="AB199" i="2"/>
  <c r="AA199" i="2"/>
  <c r="Z199" i="2"/>
  <c r="Y199" i="2"/>
  <c r="X199" i="2"/>
  <c r="CB189" i="2"/>
  <c r="CA189" i="2"/>
  <c r="BZ189" i="2"/>
  <c r="BY189" i="2"/>
  <c r="BX189" i="2"/>
  <c r="BW189" i="2"/>
  <c r="BV189" i="2"/>
  <c r="BU189" i="2"/>
  <c r="BT189" i="2"/>
  <c r="BS189" i="2"/>
  <c r="BR189" i="2"/>
  <c r="BQ189" i="2"/>
  <c r="BP189" i="2"/>
  <c r="BO189" i="2"/>
  <c r="BN189" i="2"/>
  <c r="BM189" i="2"/>
  <c r="BL189" i="2"/>
  <c r="BK189" i="2"/>
  <c r="BJ189" i="2"/>
  <c r="BI189" i="2"/>
  <c r="BH189" i="2"/>
  <c r="BG189" i="2"/>
  <c r="BF189" i="2"/>
  <c r="BE189" i="2"/>
  <c r="BD189" i="2"/>
  <c r="BC189" i="2"/>
  <c r="BB189" i="2"/>
  <c r="BA189" i="2"/>
  <c r="AZ189" i="2"/>
  <c r="AY189" i="2"/>
  <c r="AX189" i="2"/>
  <c r="AW189" i="2"/>
  <c r="AV189" i="2"/>
  <c r="AU189" i="2"/>
  <c r="AT189" i="2"/>
  <c r="AS189" i="2"/>
  <c r="AR189" i="2"/>
  <c r="AQ189" i="2"/>
  <c r="AP189" i="2"/>
  <c r="AO189" i="2"/>
  <c r="AN189" i="2"/>
  <c r="AM189" i="2"/>
  <c r="AL189" i="2"/>
  <c r="AK189" i="2"/>
  <c r="AJ189" i="2"/>
  <c r="AI189" i="2"/>
  <c r="AH189" i="2"/>
  <c r="AG189" i="2"/>
  <c r="AF189" i="2"/>
  <c r="AE189" i="2"/>
  <c r="AD189" i="2"/>
  <c r="AC189" i="2"/>
  <c r="AB189" i="2"/>
  <c r="AA189" i="2"/>
  <c r="Z189" i="2"/>
  <c r="Y189" i="2"/>
  <c r="X189" i="2"/>
  <c r="W189" i="2"/>
  <c r="V189" i="2"/>
  <c r="AC329" i="2"/>
  <c r="AC322" i="2"/>
  <c r="AC318" i="2"/>
  <c r="AC316" i="2"/>
  <c r="AC315" i="2"/>
  <c r="AD291" i="2"/>
  <c r="AF290" i="2"/>
  <c r="AF288" i="2"/>
  <c r="V270" i="2"/>
  <c r="AC251" i="2"/>
  <c r="Z239" i="2"/>
  <c r="X227" i="2"/>
  <c r="AC226" i="2"/>
  <c r="W199" i="2"/>
  <c r="U189" i="2"/>
  <c r="CB221" i="2"/>
  <c r="CA221" i="2"/>
  <c r="BZ221" i="2"/>
  <c r="BY221" i="2"/>
  <c r="BX221" i="2"/>
  <c r="BW221" i="2"/>
  <c r="BV221" i="2"/>
  <c r="BU221" i="2"/>
  <c r="BT221" i="2"/>
  <c r="BS221" i="2"/>
  <c r="BR221" i="2"/>
  <c r="BQ221" i="2"/>
  <c r="BP221" i="2"/>
  <c r="BO221" i="2"/>
  <c r="BN221" i="2"/>
  <c r="BM221" i="2"/>
  <c r="BL221" i="2"/>
  <c r="BK221" i="2"/>
  <c r="BJ221" i="2"/>
  <c r="BI221" i="2"/>
  <c r="BH221" i="2"/>
  <c r="BG221" i="2"/>
  <c r="BF221" i="2"/>
  <c r="BE221" i="2"/>
  <c r="BD221" i="2"/>
  <c r="BC221" i="2"/>
  <c r="BB221" i="2"/>
  <c r="BA221" i="2"/>
  <c r="AZ221" i="2"/>
  <c r="AY221" i="2"/>
  <c r="AX221"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CB182" i="2"/>
  <c r="CA182" i="2"/>
  <c r="BZ182" i="2"/>
  <c r="BY182" i="2"/>
  <c r="BX182" i="2"/>
  <c r="BW182" i="2"/>
  <c r="BV182" i="2"/>
  <c r="BU182" i="2"/>
  <c r="BT182" i="2"/>
  <c r="BS182" i="2"/>
  <c r="BR182" i="2"/>
  <c r="BQ182" i="2"/>
  <c r="BP182" i="2"/>
  <c r="BO182" i="2"/>
  <c r="BN182" i="2"/>
  <c r="BM182" i="2"/>
  <c r="BL182" i="2"/>
  <c r="BK182" i="2"/>
  <c r="BJ182" i="2"/>
  <c r="BI182" i="2"/>
  <c r="BH182" i="2"/>
  <c r="BG182" i="2"/>
  <c r="BF182" i="2"/>
  <c r="BE182" i="2"/>
  <c r="BD182" i="2"/>
  <c r="BC182" i="2"/>
  <c r="BB182" i="2"/>
  <c r="BA182" i="2"/>
  <c r="AZ182" i="2"/>
  <c r="AY182" i="2"/>
  <c r="AX182" i="2"/>
  <c r="AW182" i="2"/>
  <c r="AV182" i="2"/>
  <c r="AU182" i="2"/>
  <c r="AT182" i="2"/>
  <c r="AS182" i="2"/>
  <c r="AR182" i="2"/>
  <c r="AQ182" i="2"/>
  <c r="AP182" i="2"/>
  <c r="AO182" i="2"/>
  <c r="AN182" i="2"/>
  <c r="AM182" i="2"/>
  <c r="AL182" i="2"/>
  <c r="AK182" i="2"/>
  <c r="AJ182" i="2"/>
  <c r="AI182" i="2"/>
  <c r="AH182" i="2"/>
  <c r="AG182" i="2"/>
  <c r="AF182" i="2"/>
  <c r="AE182" i="2"/>
  <c r="AD182" i="2"/>
  <c r="AC182" i="2"/>
  <c r="AB182" i="2"/>
  <c r="AA182" i="2"/>
  <c r="Z182" i="2"/>
  <c r="Y182" i="2"/>
  <c r="X182" i="2"/>
  <c r="W182" i="2"/>
  <c r="V182" i="2"/>
  <c r="U182" i="2"/>
  <c r="CB179" i="2"/>
  <c r="CA179" i="2"/>
  <c r="BZ179" i="2"/>
  <c r="BY179" i="2"/>
  <c r="BX179" i="2"/>
  <c r="BW179" i="2"/>
  <c r="BV179" i="2"/>
  <c r="BU179" i="2"/>
  <c r="BT179" i="2"/>
  <c r="BS179" i="2"/>
  <c r="BR179" i="2"/>
  <c r="BQ179" i="2"/>
  <c r="BP179" i="2"/>
  <c r="BO179" i="2"/>
  <c r="BN179" i="2"/>
  <c r="BM179" i="2"/>
  <c r="BL179" i="2"/>
  <c r="BK179" i="2"/>
  <c r="BJ179" i="2"/>
  <c r="BI179" i="2"/>
  <c r="BH179" i="2"/>
  <c r="BG179" i="2"/>
  <c r="BF179" i="2"/>
  <c r="BE179" i="2"/>
  <c r="BD179" i="2"/>
  <c r="BC179" i="2"/>
  <c r="BB179" i="2"/>
  <c r="BA179" i="2"/>
  <c r="AZ179" i="2"/>
  <c r="AY179" i="2"/>
  <c r="AX179" i="2"/>
  <c r="AW179" i="2"/>
  <c r="AV179" i="2"/>
  <c r="AU179" i="2"/>
  <c r="AT179" i="2"/>
  <c r="AS179" i="2"/>
  <c r="AR179" i="2"/>
  <c r="AQ179" i="2"/>
  <c r="AP179" i="2"/>
  <c r="AO179" i="2"/>
  <c r="AN179" i="2"/>
  <c r="AM179" i="2"/>
  <c r="AL179" i="2"/>
  <c r="AK179" i="2"/>
  <c r="AJ179" i="2"/>
  <c r="AI179" i="2"/>
  <c r="AH179" i="2"/>
  <c r="AG179" i="2"/>
  <c r="AF179" i="2"/>
  <c r="AE179" i="2"/>
  <c r="AD179" i="2"/>
  <c r="AC179" i="2"/>
  <c r="AB179" i="2"/>
  <c r="AA179" i="2"/>
  <c r="Z179" i="2"/>
  <c r="Y179" i="2"/>
  <c r="X179" i="2"/>
  <c r="W179" i="2"/>
  <c r="V179" i="2"/>
  <c r="U179" i="2"/>
  <c r="CB176" i="2"/>
  <c r="CA176" i="2"/>
  <c r="BZ176" i="2"/>
  <c r="BY176" i="2"/>
  <c r="BX176" i="2"/>
  <c r="BW176" i="2"/>
  <c r="BV176" i="2"/>
  <c r="BU176" i="2"/>
  <c r="BT176" i="2"/>
  <c r="BS176" i="2"/>
  <c r="BR176" i="2"/>
  <c r="BQ176" i="2"/>
  <c r="BP176" i="2"/>
  <c r="BO176" i="2"/>
  <c r="BN176" i="2"/>
  <c r="BM176" i="2"/>
  <c r="BL176" i="2"/>
  <c r="BK176" i="2"/>
  <c r="BJ176" i="2"/>
  <c r="BI176" i="2"/>
  <c r="BH176" i="2"/>
  <c r="BG176" i="2"/>
  <c r="BF176" i="2"/>
  <c r="BE176" i="2"/>
  <c r="BD176" i="2"/>
  <c r="BC176" i="2"/>
  <c r="BB176"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AC176" i="2"/>
  <c r="AB176" i="2"/>
  <c r="AA176" i="2"/>
  <c r="Z176" i="2"/>
  <c r="Y176" i="2"/>
  <c r="X176" i="2"/>
  <c r="W176" i="2"/>
  <c r="V176" i="2"/>
  <c r="U176" i="2"/>
  <c r="CB175" i="2"/>
  <c r="CA175" i="2"/>
  <c r="BZ175" i="2"/>
  <c r="BY175" i="2"/>
  <c r="BX175" i="2"/>
  <c r="BW175" i="2"/>
  <c r="BV175" i="2"/>
  <c r="BU175" i="2"/>
  <c r="BT175" i="2"/>
  <c r="BS175" i="2"/>
  <c r="BR175" i="2"/>
  <c r="BQ175" i="2"/>
  <c r="BP175" i="2"/>
  <c r="BO175" i="2"/>
  <c r="BN175" i="2"/>
  <c r="BM175" i="2"/>
  <c r="BL175" i="2"/>
  <c r="BK175" i="2"/>
  <c r="BJ175" i="2"/>
  <c r="BI175" i="2"/>
  <c r="BH175" i="2"/>
  <c r="BG175" i="2"/>
  <c r="BF175" i="2"/>
  <c r="BE175" i="2"/>
  <c r="BD175" i="2"/>
  <c r="BC175" i="2"/>
  <c r="BB175" i="2"/>
  <c r="BA175" i="2"/>
  <c r="AZ175" i="2"/>
  <c r="AY175" i="2"/>
  <c r="AX175" i="2"/>
  <c r="AW175" i="2"/>
  <c r="AV175" i="2"/>
  <c r="AU175" i="2"/>
  <c r="AT175" i="2"/>
  <c r="AS175" i="2"/>
  <c r="AR175" i="2"/>
  <c r="AQ175" i="2"/>
  <c r="AP175" i="2"/>
  <c r="AO175" i="2"/>
  <c r="AN175" i="2"/>
  <c r="AM175" i="2"/>
  <c r="AL175" i="2"/>
  <c r="AK175" i="2"/>
  <c r="AJ175" i="2"/>
  <c r="AI175" i="2"/>
  <c r="AH175" i="2"/>
  <c r="AG175" i="2"/>
  <c r="AF175" i="2"/>
  <c r="AE175" i="2"/>
  <c r="AD175" i="2"/>
  <c r="AC175" i="2"/>
  <c r="AB175" i="2"/>
  <c r="AA175" i="2"/>
  <c r="Z175" i="2"/>
  <c r="Y175" i="2"/>
  <c r="X175" i="2"/>
  <c r="W175" i="2"/>
  <c r="V175" i="2"/>
  <c r="U175" i="2"/>
  <c r="CB174" i="2"/>
  <c r="CA174" i="2"/>
  <c r="BZ174" i="2"/>
  <c r="BY174" i="2"/>
  <c r="BX174" i="2"/>
  <c r="BW174" i="2"/>
  <c r="BV174" i="2"/>
  <c r="BU174" i="2"/>
  <c r="BT174" i="2"/>
  <c r="BS174" i="2"/>
  <c r="BR174" i="2"/>
  <c r="BQ174" i="2"/>
  <c r="BP174" i="2"/>
  <c r="BO174" i="2"/>
  <c r="BN174" i="2"/>
  <c r="BM174" i="2"/>
  <c r="BL174" i="2"/>
  <c r="BK174" i="2"/>
  <c r="BJ174" i="2"/>
  <c r="BI174" i="2"/>
  <c r="BH174" i="2"/>
  <c r="BG174" i="2"/>
  <c r="BF174" i="2"/>
  <c r="BE174" i="2"/>
  <c r="BD174" i="2"/>
  <c r="BC174" i="2"/>
  <c r="BB174" i="2"/>
  <c r="BA174" i="2"/>
  <c r="AZ174" i="2"/>
  <c r="AY174" i="2"/>
  <c r="AX174" i="2"/>
  <c r="AW174" i="2"/>
  <c r="AV174" i="2"/>
  <c r="AU174" i="2"/>
  <c r="AT174" i="2"/>
  <c r="AS174" i="2"/>
  <c r="AR174" i="2"/>
  <c r="AQ174" i="2"/>
  <c r="AP174" i="2"/>
  <c r="AO174" i="2"/>
  <c r="AN174" i="2"/>
  <c r="AM174" i="2"/>
  <c r="AL174" i="2"/>
  <c r="AK174" i="2"/>
  <c r="AJ174" i="2"/>
  <c r="AI174" i="2"/>
  <c r="AH174" i="2"/>
  <c r="AG174" i="2"/>
  <c r="AF174" i="2"/>
  <c r="AE174" i="2"/>
  <c r="AD174" i="2"/>
  <c r="AC174" i="2"/>
  <c r="AB174" i="2"/>
  <c r="AA174" i="2"/>
  <c r="Z174" i="2"/>
  <c r="Y174" i="2"/>
  <c r="X174" i="2"/>
  <c r="W174" i="2"/>
  <c r="V174" i="2"/>
  <c r="U174" i="2"/>
  <c r="T174" i="2"/>
  <c r="S174" i="2"/>
  <c r="R174" i="2"/>
  <c r="Q174" i="2"/>
  <c r="P174" i="2"/>
  <c r="CB170" i="2"/>
  <c r="CA170" i="2"/>
  <c r="BZ170" i="2"/>
  <c r="BY170" i="2"/>
  <c r="BX170" i="2"/>
  <c r="BW170" i="2"/>
  <c r="BV170" i="2"/>
  <c r="BU170" i="2"/>
  <c r="BT170" i="2"/>
  <c r="BS170" i="2"/>
  <c r="BR170" i="2"/>
  <c r="BQ170" i="2"/>
  <c r="BP170" i="2"/>
  <c r="BO170" i="2"/>
  <c r="BN170" i="2"/>
  <c r="BM170" i="2"/>
  <c r="BL170" i="2"/>
  <c r="BK170" i="2"/>
  <c r="BJ170" i="2"/>
  <c r="BI170" i="2"/>
  <c r="BH170" i="2"/>
  <c r="BG170" i="2"/>
  <c r="BF170" i="2"/>
  <c r="BE170" i="2"/>
  <c r="BD170" i="2"/>
  <c r="BC170" i="2"/>
  <c r="BB170" i="2"/>
  <c r="BA170" i="2"/>
  <c r="AZ170" i="2"/>
  <c r="AY170" i="2"/>
  <c r="AX170" i="2"/>
  <c r="AW170" i="2"/>
  <c r="AV170" i="2"/>
  <c r="AU170" i="2"/>
  <c r="AT170" i="2"/>
  <c r="AS170" i="2"/>
  <c r="AR170" i="2"/>
  <c r="AQ170" i="2"/>
  <c r="AP170" i="2"/>
  <c r="AO170" i="2"/>
  <c r="AN170" i="2"/>
  <c r="AM170" i="2"/>
  <c r="AL170" i="2"/>
  <c r="AK170" i="2"/>
  <c r="AJ170" i="2"/>
  <c r="AI170" i="2"/>
  <c r="AH170" i="2"/>
  <c r="AG170" i="2"/>
  <c r="AF170" i="2"/>
  <c r="AE170" i="2"/>
  <c r="AD170" i="2"/>
  <c r="AC170" i="2"/>
  <c r="AB170" i="2"/>
  <c r="AA170" i="2"/>
  <c r="Z170" i="2"/>
  <c r="Y170" i="2"/>
  <c r="X170" i="2"/>
  <c r="W170" i="2"/>
  <c r="V170" i="2"/>
  <c r="U170" i="2"/>
  <c r="T170" i="2"/>
  <c r="S170" i="2"/>
  <c r="R170" i="2"/>
  <c r="CB165" i="2"/>
  <c r="CA165" i="2"/>
  <c r="BZ165" i="2"/>
  <c r="BY165" i="2"/>
  <c r="BX165" i="2"/>
  <c r="BW165" i="2"/>
  <c r="BV165" i="2"/>
  <c r="BU165" i="2"/>
  <c r="BT165" i="2"/>
  <c r="BS165" i="2"/>
  <c r="BR165" i="2"/>
  <c r="BQ165" i="2"/>
  <c r="BP165" i="2"/>
  <c r="BO165" i="2"/>
  <c r="BN165" i="2"/>
  <c r="BM165" i="2"/>
  <c r="BL165" i="2"/>
  <c r="BK165" i="2"/>
  <c r="BJ165" i="2"/>
  <c r="BI165" i="2"/>
  <c r="BH165" i="2"/>
  <c r="BG165" i="2"/>
  <c r="BF165" i="2"/>
  <c r="BE165" i="2"/>
  <c r="BD165" i="2"/>
  <c r="BC165" i="2"/>
  <c r="BB165" i="2"/>
  <c r="BA165" i="2"/>
  <c r="AZ165" i="2"/>
  <c r="AY165" i="2"/>
  <c r="AX165" i="2"/>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S165" i="2"/>
  <c r="R165" i="2"/>
  <c r="CB151" i="2"/>
  <c r="CA151" i="2"/>
  <c r="BZ151" i="2"/>
  <c r="BY151" i="2"/>
  <c r="BX151" i="2"/>
  <c r="BW151" i="2"/>
  <c r="BV151" i="2"/>
  <c r="BU151" i="2"/>
  <c r="BT151" i="2"/>
  <c r="BS151" i="2"/>
  <c r="BR151" i="2"/>
  <c r="BQ151" i="2"/>
  <c r="BP151" i="2"/>
  <c r="BO151" i="2"/>
  <c r="BN151" i="2"/>
  <c r="BM151" i="2"/>
  <c r="BL151" i="2"/>
  <c r="BK151" i="2"/>
  <c r="BJ151" i="2"/>
  <c r="BI151" i="2"/>
  <c r="BH151" i="2"/>
  <c r="BG151" i="2"/>
  <c r="BF151" i="2"/>
  <c r="BE151" i="2"/>
  <c r="BD151" i="2"/>
  <c r="BC151" i="2"/>
  <c r="BB151" i="2"/>
  <c r="BA151" i="2"/>
  <c r="AZ151" i="2"/>
  <c r="AY151" i="2"/>
  <c r="AX151" i="2"/>
  <c r="AW151" i="2"/>
  <c r="AV151" i="2"/>
  <c r="AU151" i="2"/>
  <c r="AT151"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CB148" i="2"/>
  <c r="CA148" i="2"/>
  <c r="BZ148" i="2"/>
  <c r="BY148" i="2"/>
  <c r="BX148" i="2"/>
  <c r="BW148" i="2"/>
  <c r="BV148" i="2"/>
  <c r="BU148" i="2"/>
  <c r="BT148" i="2"/>
  <c r="BS148" i="2"/>
  <c r="BR148" i="2"/>
  <c r="BQ148" i="2"/>
  <c r="BP148" i="2"/>
  <c r="BO148" i="2"/>
  <c r="BN148" i="2"/>
  <c r="BM148" i="2"/>
  <c r="BL148" i="2"/>
  <c r="BK148" i="2"/>
  <c r="BJ148" i="2"/>
  <c r="BI148" i="2"/>
  <c r="BH148" i="2"/>
  <c r="BG148" i="2"/>
  <c r="BF148" i="2"/>
  <c r="BE148" i="2"/>
  <c r="BD148" i="2"/>
  <c r="BC148" i="2"/>
  <c r="BB148" i="2"/>
  <c r="BA148" i="2"/>
  <c r="AZ148" i="2"/>
  <c r="AY148" i="2"/>
  <c r="AX148" i="2"/>
  <c r="AW148" i="2"/>
  <c r="AV148" i="2"/>
  <c r="AU148" i="2"/>
  <c r="AT148" i="2"/>
  <c r="AS148" i="2"/>
  <c r="AR148" i="2"/>
  <c r="AQ148" i="2"/>
  <c r="AP148" i="2"/>
  <c r="AO148" i="2"/>
  <c r="AN148" i="2"/>
  <c r="AM148" i="2"/>
  <c r="AL148" i="2"/>
  <c r="AK148" i="2"/>
  <c r="AJ148" i="2"/>
  <c r="AI148" i="2"/>
  <c r="AH148" i="2"/>
  <c r="AG148" i="2"/>
  <c r="AF148" i="2"/>
  <c r="AE148" i="2"/>
  <c r="AD148" i="2"/>
  <c r="AC148" i="2"/>
  <c r="AB148" i="2"/>
  <c r="AA148" i="2"/>
  <c r="Z148" i="2"/>
  <c r="Y148" i="2"/>
  <c r="X148" i="2"/>
  <c r="W148" i="2"/>
  <c r="V148" i="2"/>
  <c r="U148" i="2"/>
  <c r="T148" i="2"/>
  <c r="S148" i="2"/>
  <c r="R148" i="2"/>
  <c r="Q148" i="2"/>
  <c r="P148" i="2"/>
  <c r="O148" i="2"/>
  <c r="N148" i="2"/>
  <c r="M148" i="2"/>
  <c r="L148" i="2"/>
  <c r="CB135" i="2"/>
  <c r="CA135" i="2"/>
  <c r="BZ135" i="2"/>
  <c r="BY135" i="2"/>
  <c r="BX135" i="2"/>
  <c r="BW135" i="2"/>
  <c r="BV135" i="2"/>
  <c r="BU135" i="2"/>
  <c r="BT135" i="2"/>
  <c r="BS135" i="2"/>
  <c r="BR135" i="2"/>
  <c r="BQ135" i="2"/>
  <c r="BP135" i="2"/>
  <c r="BO135" i="2"/>
  <c r="BN135" i="2"/>
  <c r="BM135" i="2"/>
  <c r="BL135" i="2"/>
  <c r="BK135" i="2"/>
  <c r="BJ135" i="2"/>
  <c r="BI135" i="2"/>
  <c r="BH135" i="2"/>
  <c r="BG135" i="2"/>
  <c r="BF135" i="2"/>
  <c r="BE135" i="2"/>
  <c r="BD135" i="2"/>
  <c r="BC135" i="2"/>
  <c r="BB135" i="2"/>
  <c r="BA135" i="2"/>
  <c r="AZ135" i="2"/>
  <c r="AY135" i="2"/>
  <c r="AX135" i="2"/>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S135" i="2"/>
  <c r="R135" i="2"/>
  <c r="Q135" i="2"/>
  <c r="P135" i="2"/>
  <c r="O135" i="2"/>
  <c r="N135" i="2"/>
  <c r="M135" i="2"/>
  <c r="L135" i="2"/>
  <c r="CB134" i="2"/>
  <c r="CA134" i="2"/>
  <c r="BZ134" i="2"/>
  <c r="BY134" i="2"/>
  <c r="BX134" i="2"/>
  <c r="BW134" i="2"/>
  <c r="BV134" i="2"/>
  <c r="BU134" i="2"/>
  <c r="BT134" i="2"/>
  <c r="BS134" i="2"/>
  <c r="BR134" i="2"/>
  <c r="BQ134" i="2"/>
  <c r="BP134" i="2"/>
  <c r="BO134" i="2"/>
  <c r="BN134" i="2"/>
  <c r="BM134" i="2"/>
  <c r="BL134" i="2"/>
  <c r="BK134" i="2"/>
  <c r="BJ134" i="2"/>
  <c r="BI134" i="2"/>
  <c r="BH134" i="2"/>
  <c r="BG134" i="2"/>
  <c r="BF134" i="2"/>
  <c r="BE134" i="2"/>
  <c r="BD134" i="2"/>
  <c r="BC134" i="2"/>
  <c r="BB134" i="2"/>
  <c r="BA134" i="2"/>
  <c r="AZ134" i="2"/>
  <c r="AY134" i="2"/>
  <c r="AX134"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R134" i="2"/>
  <c r="Q134" i="2"/>
  <c r="P134" i="2"/>
  <c r="O134" i="2"/>
  <c r="N134" i="2"/>
  <c r="M134" i="2"/>
  <c r="L134" i="2"/>
  <c r="CB130" i="2"/>
  <c r="CA130" i="2"/>
  <c r="BZ130" i="2"/>
  <c r="BY130" i="2"/>
  <c r="BX130" i="2"/>
  <c r="BW130" i="2"/>
  <c r="BV130" i="2"/>
  <c r="BU130" i="2"/>
  <c r="BT130" i="2"/>
  <c r="BS130" i="2"/>
  <c r="BR130" i="2"/>
  <c r="BQ130" i="2"/>
  <c r="BP130" i="2"/>
  <c r="BO130" i="2"/>
  <c r="BN130" i="2"/>
  <c r="BM130" i="2"/>
  <c r="BL130" i="2"/>
  <c r="BK130" i="2"/>
  <c r="BJ130" i="2"/>
  <c r="BI130" i="2"/>
  <c r="BH130" i="2"/>
  <c r="BG130" i="2"/>
  <c r="BF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N130" i="2"/>
  <c r="M130" i="2"/>
  <c r="L130" i="2"/>
  <c r="CB124" i="2"/>
  <c r="CA124" i="2"/>
  <c r="BZ124" i="2"/>
  <c r="BY124" i="2"/>
  <c r="BX124" i="2"/>
  <c r="BW124" i="2"/>
  <c r="BV124" i="2"/>
  <c r="BU124" i="2"/>
  <c r="BT124" i="2"/>
  <c r="BS124" i="2"/>
  <c r="BR124" i="2"/>
  <c r="BQ124" i="2"/>
  <c r="BP124" i="2"/>
  <c r="BO124" i="2"/>
  <c r="BN124" i="2"/>
  <c r="BM124" i="2"/>
  <c r="BL124"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P124" i="2"/>
  <c r="O124" i="2"/>
  <c r="N124" i="2"/>
  <c r="M124" i="2"/>
  <c r="L124" i="2"/>
  <c r="K124" i="2"/>
  <c r="CB121" i="2"/>
  <c r="CA121" i="2"/>
  <c r="BZ121" i="2"/>
  <c r="BY121" i="2"/>
  <c r="BX121" i="2"/>
  <c r="BW121" i="2"/>
  <c r="BV121" i="2"/>
  <c r="BU121" i="2"/>
  <c r="BT121" i="2"/>
  <c r="BS121" i="2"/>
  <c r="BR121" i="2"/>
  <c r="BQ121" i="2"/>
  <c r="BP121" i="2"/>
  <c r="BO121" i="2"/>
  <c r="BN121" i="2"/>
  <c r="BM121" i="2"/>
  <c r="BL121" i="2"/>
  <c r="BK121" i="2"/>
  <c r="BJ121" i="2"/>
  <c r="BI121" i="2"/>
  <c r="BH121" i="2"/>
  <c r="BG121" i="2"/>
  <c r="BF121" i="2"/>
  <c r="BE121" i="2"/>
  <c r="BD121" i="2"/>
  <c r="BC121" i="2"/>
  <c r="BB121" i="2"/>
  <c r="BA121" i="2"/>
  <c r="AZ121" i="2"/>
  <c r="AY121" i="2"/>
  <c r="AX121" i="2"/>
  <c r="AW121" i="2"/>
  <c r="AV121" i="2"/>
  <c r="AU121" i="2"/>
  <c r="AT121" i="2"/>
  <c r="AS121" i="2"/>
  <c r="AR121" i="2"/>
  <c r="AQ121" i="2"/>
  <c r="AP121" i="2"/>
  <c r="AO121" i="2"/>
  <c r="AN121" i="2"/>
  <c r="AM121" i="2"/>
  <c r="AL121" i="2"/>
  <c r="AK121" i="2"/>
  <c r="AJ121" i="2"/>
  <c r="AI121" i="2"/>
  <c r="AH121" i="2"/>
  <c r="AG121" i="2"/>
  <c r="AF121" i="2"/>
  <c r="AE121" i="2"/>
  <c r="AD121" i="2"/>
  <c r="AC121" i="2"/>
  <c r="AB121" i="2"/>
  <c r="AA121" i="2"/>
  <c r="Z121" i="2"/>
  <c r="Y121" i="2"/>
  <c r="X121" i="2"/>
  <c r="W121" i="2"/>
  <c r="V121" i="2"/>
  <c r="U121" i="2"/>
  <c r="T121" i="2"/>
  <c r="S121" i="2"/>
  <c r="R121" i="2"/>
  <c r="Q121" i="2"/>
  <c r="P121" i="2"/>
  <c r="O121" i="2"/>
  <c r="N121" i="2"/>
  <c r="M121" i="2"/>
  <c r="L121" i="2"/>
  <c r="K121" i="2"/>
  <c r="CB100" i="2"/>
  <c r="CA100" i="2"/>
  <c r="BZ100" i="2"/>
  <c r="BY100" i="2"/>
  <c r="BX100" i="2"/>
  <c r="BW100" i="2"/>
  <c r="BV100" i="2"/>
  <c r="BU100" i="2"/>
  <c r="BT100" i="2"/>
  <c r="BS100" i="2"/>
  <c r="BR100" i="2"/>
  <c r="BQ100" i="2"/>
  <c r="BP100" i="2"/>
  <c r="BO100" i="2"/>
  <c r="BN100" i="2"/>
  <c r="BM100" i="2"/>
  <c r="BL100" i="2"/>
  <c r="BK100" i="2"/>
  <c r="BJ100" i="2"/>
  <c r="BI100" i="2"/>
  <c r="BH100" i="2"/>
  <c r="BG100" i="2"/>
  <c r="BF100" i="2"/>
  <c r="BE100" i="2"/>
  <c r="BD100" i="2"/>
  <c r="BC100" i="2"/>
  <c r="BB100" i="2"/>
  <c r="BA100" i="2"/>
  <c r="AZ100" i="2"/>
  <c r="AY100" i="2"/>
  <c r="AX100" i="2"/>
  <c r="AW100" i="2"/>
  <c r="AV100" i="2"/>
  <c r="AU100" i="2"/>
  <c r="AT100" i="2"/>
  <c r="AS100" i="2"/>
  <c r="AR100" i="2"/>
  <c r="AQ100" i="2"/>
  <c r="AP100" i="2"/>
  <c r="AO100" i="2"/>
  <c r="AN100" i="2"/>
  <c r="AM100" i="2"/>
  <c r="AL100" i="2"/>
  <c r="AK100" i="2"/>
  <c r="AJ100" i="2"/>
  <c r="AI100" i="2"/>
  <c r="AH100" i="2"/>
  <c r="AG100" i="2"/>
  <c r="AF100" i="2"/>
  <c r="AE100" i="2"/>
  <c r="AD100" i="2"/>
  <c r="AC100" i="2"/>
  <c r="AB100" i="2"/>
  <c r="AA100" i="2"/>
  <c r="Z100" i="2"/>
  <c r="Y100" i="2"/>
  <c r="X100" i="2"/>
  <c r="W100" i="2"/>
  <c r="V100" i="2"/>
  <c r="U100" i="2"/>
  <c r="T100" i="2"/>
  <c r="S100" i="2"/>
  <c r="R100" i="2"/>
  <c r="Q100" i="2"/>
  <c r="P100" i="2"/>
  <c r="O100" i="2"/>
  <c r="N100" i="2"/>
  <c r="M100" i="2"/>
  <c r="L100" i="2"/>
  <c r="K100" i="2"/>
  <c r="CB97" i="2"/>
  <c r="CA97" i="2"/>
  <c r="BZ97" i="2"/>
  <c r="BY97" i="2"/>
  <c r="BX97" i="2"/>
  <c r="BW97" i="2"/>
  <c r="BV97" i="2"/>
  <c r="BU97" i="2"/>
  <c r="BT97" i="2"/>
  <c r="BS97" i="2"/>
  <c r="BR97" i="2"/>
  <c r="BQ97" i="2"/>
  <c r="BP97" i="2"/>
  <c r="BO97" i="2"/>
  <c r="BN97" i="2"/>
  <c r="BM97" i="2"/>
  <c r="BL97" i="2"/>
  <c r="BK97" i="2"/>
  <c r="BJ97" i="2"/>
  <c r="BI97" i="2"/>
  <c r="BH97" i="2"/>
  <c r="BG97" i="2"/>
  <c r="BF97" i="2"/>
  <c r="BE97" i="2"/>
  <c r="BD97" i="2"/>
  <c r="BC97" i="2"/>
  <c r="BB97" i="2"/>
  <c r="BA97" i="2"/>
  <c r="AZ97" i="2"/>
  <c r="AY97" i="2"/>
  <c r="AX97" i="2"/>
  <c r="AW97" i="2"/>
  <c r="AV97" i="2"/>
  <c r="AU97" i="2"/>
  <c r="AT97" i="2"/>
  <c r="AS97" i="2"/>
  <c r="AR97" i="2"/>
  <c r="AQ97" i="2"/>
  <c r="AP97" i="2"/>
  <c r="AO97" i="2"/>
  <c r="AN97" i="2"/>
  <c r="AM97"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CB87" i="2"/>
  <c r="CA87" i="2"/>
  <c r="BZ87" i="2"/>
  <c r="BY87" i="2"/>
  <c r="BX87" i="2"/>
  <c r="BW87" i="2"/>
  <c r="BV87" i="2"/>
  <c r="BU87" i="2"/>
  <c r="BT87" i="2"/>
  <c r="BS87" i="2"/>
  <c r="BR87" i="2"/>
  <c r="BQ87" i="2"/>
  <c r="BP87" i="2"/>
  <c r="BO87" i="2"/>
  <c r="BN87" i="2"/>
  <c r="BM87" i="2"/>
  <c r="BL87" i="2"/>
  <c r="BK87" i="2"/>
  <c r="BJ87" i="2"/>
  <c r="BI87" i="2"/>
  <c r="BH87" i="2"/>
  <c r="BG87" i="2"/>
  <c r="BF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CB82" i="2"/>
  <c r="CA82" i="2"/>
  <c r="BZ82" i="2"/>
  <c r="BY82" i="2"/>
  <c r="BX82" i="2"/>
  <c r="BW82" i="2"/>
  <c r="BV82" i="2"/>
  <c r="BU82" i="2"/>
  <c r="BT82" i="2"/>
  <c r="BS82" i="2"/>
  <c r="BR82" i="2"/>
  <c r="BQ82" i="2"/>
  <c r="BP82" i="2"/>
  <c r="BO82" i="2"/>
  <c r="BN82" i="2"/>
  <c r="BM82" i="2"/>
  <c r="BL82"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CB75" i="2"/>
  <c r="CA75" i="2"/>
  <c r="BZ75" i="2"/>
  <c r="BY75" i="2"/>
  <c r="BX75" i="2"/>
  <c r="BW75" i="2"/>
  <c r="BV75" i="2"/>
  <c r="BU75" i="2"/>
  <c r="BT75" i="2"/>
  <c r="BS75" i="2"/>
  <c r="BR75" i="2"/>
  <c r="BQ75" i="2"/>
  <c r="BP75" i="2"/>
  <c r="BO75" i="2"/>
  <c r="BN75" i="2"/>
  <c r="BM75" i="2"/>
  <c r="BL75" i="2"/>
  <c r="BK75" i="2"/>
  <c r="BJ75" i="2"/>
  <c r="BI75" i="2"/>
  <c r="BH75" i="2"/>
  <c r="BG75" i="2"/>
  <c r="BF75" i="2"/>
  <c r="BE75" i="2"/>
  <c r="BD75" i="2"/>
  <c r="BC75" i="2"/>
  <c r="BB75" i="2"/>
  <c r="BA75"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CB72" i="2"/>
  <c r="CA72" i="2"/>
  <c r="BZ72" i="2"/>
  <c r="BY72" i="2"/>
  <c r="BX72" i="2"/>
  <c r="BW72" i="2"/>
  <c r="BV72" i="2"/>
  <c r="BU72" i="2"/>
  <c r="BT72" i="2"/>
  <c r="BS72" i="2"/>
  <c r="BR72" i="2"/>
  <c r="BQ72" i="2"/>
  <c r="BP72" i="2"/>
  <c r="BO72" i="2"/>
  <c r="BN72" i="2"/>
  <c r="BM72" i="2"/>
  <c r="BL72" i="2"/>
  <c r="BK72" i="2"/>
  <c r="BJ72" i="2"/>
  <c r="BI72" i="2"/>
  <c r="BH72" i="2"/>
  <c r="BG72" i="2"/>
  <c r="BF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CB71" i="2"/>
  <c r="CA71" i="2"/>
  <c r="BZ71" i="2"/>
  <c r="BY71" i="2"/>
  <c r="BX71" i="2"/>
  <c r="BW71" i="2"/>
  <c r="BV71" i="2"/>
  <c r="BU71" i="2"/>
  <c r="BT71" i="2"/>
  <c r="BS71" i="2"/>
  <c r="BR71" i="2"/>
  <c r="BQ71" i="2"/>
  <c r="BP71" i="2"/>
  <c r="BO71" i="2"/>
  <c r="BN71" i="2"/>
  <c r="BM71" i="2"/>
  <c r="BL71" i="2"/>
  <c r="BK71" i="2"/>
  <c r="BJ71" i="2"/>
  <c r="BI71" i="2"/>
  <c r="BH71" i="2"/>
  <c r="BG71" i="2"/>
  <c r="BF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CB69" i="2"/>
  <c r="CA69" i="2"/>
  <c r="BZ69" i="2"/>
  <c r="BY69" i="2"/>
  <c r="BX69" i="2"/>
  <c r="BW69" i="2"/>
  <c r="BV69" i="2"/>
  <c r="BU69" i="2"/>
  <c r="BT69" i="2"/>
  <c r="BS69" i="2"/>
  <c r="BR69" i="2"/>
  <c r="BQ69" i="2"/>
  <c r="BP69" i="2"/>
  <c r="BO69" i="2"/>
  <c r="BN69" i="2"/>
  <c r="BM69" i="2"/>
  <c r="BL69" i="2"/>
  <c r="BK69" i="2"/>
  <c r="BJ69" i="2"/>
  <c r="BI69" i="2"/>
  <c r="BH69" i="2"/>
  <c r="BG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CB67" i="2"/>
  <c r="CA67" i="2"/>
  <c r="BZ67" i="2"/>
  <c r="BY67" i="2"/>
  <c r="BX67" i="2"/>
  <c r="BW67" i="2"/>
  <c r="BV67" i="2"/>
  <c r="BU67" i="2"/>
  <c r="BT67" i="2"/>
  <c r="BS67" i="2"/>
  <c r="BR67" i="2"/>
  <c r="BQ67" i="2"/>
  <c r="BP67" i="2"/>
  <c r="BO67" i="2"/>
  <c r="BN67" i="2"/>
  <c r="BM67" i="2"/>
  <c r="BL67"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CB64" i="2"/>
  <c r="CA64" i="2"/>
  <c r="BZ64" i="2"/>
  <c r="BY64" i="2"/>
  <c r="BX64" i="2"/>
  <c r="BW64" i="2"/>
  <c r="BV64" i="2"/>
  <c r="BU64" i="2"/>
  <c r="BT64" i="2"/>
  <c r="BS64" i="2"/>
  <c r="BR64" i="2"/>
  <c r="BQ64" i="2"/>
  <c r="BP64" i="2"/>
  <c r="BO64" i="2"/>
  <c r="BN64" i="2"/>
  <c r="BM64" i="2"/>
  <c r="BL64" i="2"/>
  <c r="BK64" i="2"/>
  <c r="BJ64" i="2"/>
  <c r="BI64" i="2"/>
  <c r="BH64" i="2"/>
  <c r="BG64"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CB63" i="2"/>
  <c r="CA63" i="2"/>
  <c r="BZ63" i="2"/>
  <c r="BY63" i="2"/>
  <c r="BX63" i="2"/>
  <c r="BW63" i="2"/>
  <c r="BV63" i="2"/>
  <c r="BU63" i="2"/>
  <c r="BT63" i="2"/>
  <c r="BS63" i="2"/>
  <c r="BR63" i="2"/>
  <c r="BQ63" i="2"/>
  <c r="BP63" i="2"/>
  <c r="BO63" i="2"/>
  <c r="BN63" i="2"/>
  <c r="BM63" i="2"/>
  <c r="BL63"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124" i="2"/>
  <c r="J100" i="2"/>
  <c r="J97" i="2"/>
  <c r="J87" i="2"/>
  <c r="J82" i="2"/>
  <c r="J75" i="2"/>
  <c r="J72" i="2"/>
  <c r="J71" i="2"/>
  <c r="J70" i="2"/>
  <c r="J69" i="2"/>
  <c r="J67" i="2"/>
  <c r="J66" i="2"/>
  <c r="J65" i="2"/>
  <c r="J64" i="2"/>
  <c r="J63" i="2"/>
  <c r="J61" i="2"/>
  <c r="J60" i="2"/>
  <c r="CB5" i="2"/>
  <c r="CA5" i="2"/>
  <c r="BZ5" i="2"/>
  <c r="BY5" i="2"/>
  <c r="BX5" i="2"/>
  <c r="BW5" i="2"/>
  <c r="BV5" i="2"/>
  <c r="BU5" i="2"/>
  <c r="BT5" i="2"/>
  <c r="BS5" i="2"/>
  <c r="BR5" i="2"/>
  <c r="BQ5" i="2"/>
  <c r="BP5" i="2"/>
  <c r="BO5" i="2"/>
  <c r="BN5" i="2"/>
  <c r="BM5" i="2"/>
  <c r="BL5"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F17" i="7" l="1"/>
  <c r="F25" i="7" s="1"/>
  <c r="F39" i="7" s="1"/>
  <c r="E17" i="7"/>
  <c r="E25" i="7" s="1"/>
  <c r="E39" i="7" s="1"/>
  <c r="K24" i="7"/>
  <c r="J31" i="7"/>
  <c r="G8" i="7"/>
  <c r="AF5" i="8"/>
  <c r="AE37" i="8"/>
  <c r="E609" i="2"/>
  <c r="G17" i="7" l="1"/>
  <c r="L24" i="7"/>
  <c r="K31" i="7"/>
  <c r="H8" i="7"/>
  <c r="AG5" i="8"/>
  <c r="AF37" i="8"/>
  <c r="BY609" i="2"/>
  <c r="BU609" i="2"/>
  <c r="BQ609" i="2"/>
  <c r="CB609" i="2"/>
  <c r="BX609" i="2"/>
  <c r="BT609" i="2"/>
  <c r="BP609" i="2"/>
  <c r="BV609" i="2"/>
  <c r="BO609" i="2"/>
  <c r="BN609" i="2"/>
  <c r="CA609" i="2"/>
  <c r="BS609" i="2"/>
  <c r="BZ609" i="2"/>
  <c r="BR609" i="2"/>
  <c r="BW609" i="2"/>
  <c r="E509" i="2"/>
  <c r="H17" i="7" l="1"/>
  <c r="H25" i="7" s="1"/>
  <c r="H39" i="7" s="1"/>
  <c r="G25" i="7"/>
  <c r="G39" i="7" s="1"/>
  <c r="L31" i="7"/>
  <c r="M24" i="7"/>
  <c r="I8" i="7"/>
  <c r="AH5" i="8"/>
  <c r="AH37" i="8" s="1"/>
  <c r="AG37" i="8"/>
  <c r="CB509" i="2"/>
  <c r="BX509" i="2"/>
  <c r="BT509" i="2"/>
  <c r="BP509" i="2"/>
  <c r="BL509" i="2"/>
  <c r="BH509" i="2"/>
  <c r="BD509" i="2"/>
  <c r="BC509" i="2"/>
  <c r="CA509" i="2"/>
  <c r="BW509" i="2"/>
  <c r="BS509" i="2"/>
  <c r="BO509" i="2"/>
  <c r="BK509" i="2"/>
  <c r="BG509" i="2"/>
  <c r="BU509" i="2"/>
  <c r="BM509" i="2"/>
  <c r="BE509" i="2"/>
  <c r="BZ509" i="2"/>
  <c r="BR509" i="2"/>
  <c r="BJ509" i="2"/>
  <c r="BQ509" i="2"/>
  <c r="BN509" i="2"/>
  <c r="BF509" i="2"/>
  <c r="BY509" i="2"/>
  <c r="BV509" i="2"/>
  <c r="BI509" i="2"/>
  <c r="E330" i="2"/>
  <c r="E247" i="2"/>
  <c r="E56" i="2"/>
  <c r="I56" i="2" s="1"/>
  <c r="E242" i="2"/>
  <c r="E178" i="2"/>
  <c r="T178" i="2" s="1"/>
  <c r="E432" i="2"/>
  <c r="E442" i="2"/>
  <c r="E510" i="2"/>
  <c r="E540" i="2"/>
  <c r="I17" i="7" l="1"/>
  <c r="N24" i="7"/>
  <c r="M31" i="7"/>
  <c r="J8" i="7"/>
  <c r="CA540" i="2"/>
  <c r="BW540" i="2"/>
  <c r="BS540" i="2"/>
  <c r="BO540" i="2"/>
  <c r="BK540" i="2"/>
  <c r="BG540" i="2"/>
  <c r="BZ540" i="2"/>
  <c r="BV540" i="2"/>
  <c r="BR540" i="2"/>
  <c r="BN540" i="2"/>
  <c r="BJ540" i="2"/>
  <c r="BF540" i="2"/>
  <c r="CB540" i="2"/>
  <c r="BT540" i="2"/>
  <c r="BL540" i="2"/>
  <c r="BE540" i="2"/>
  <c r="BY540" i="2"/>
  <c r="BQ540" i="2"/>
  <c r="BI540" i="2"/>
  <c r="BU540" i="2"/>
  <c r="BD540" i="2"/>
  <c r="BP540" i="2"/>
  <c r="BX540" i="2"/>
  <c r="BM540" i="2"/>
  <c r="BH540" i="2"/>
  <c r="BZ330" i="2"/>
  <c r="BV330" i="2"/>
  <c r="BR330" i="2"/>
  <c r="BN330" i="2"/>
  <c r="BJ330" i="2"/>
  <c r="BF330" i="2"/>
  <c r="BB330" i="2"/>
  <c r="AX330" i="2"/>
  <c r="AT330" i="2"/>
  <c r="AP330" i="2"/>
  <c r="BY330" i="2"/>
  <c r="BU330" i="2"/>
  <c r="BQ330" i="2"/>
  <c r="BM330" i="2"/>
  <c r="BI330" i="2"/>
  <c r="BE330" i="2"/>
  <c r="BA330" i="2"/>
  <c r="AW330" i="2"/>
  <c r="AS330" i="2"/>
  <c r="AO330" i="2"/>
  <c r="BW330" i="2"/>
  <c r="BO330" i="2"/>
  <c r="BG330" i="2"/>
  <c r="AY330" i="2"/>
  <c r="AQ330" i="2"/>
  <c r="CB330" i="2"/>
  <c r="BT330" i="2"/>
  <c r="BL330" i="2"/>
  <c r="BD330" i="2"/>
  <c r="AV330" i="2"/>
  <c r="BS330" i="2"/>
  <c r="BC330" i="2"/>
  <c r="CA330" i="2"/>
  <c r="AU330" i="2"/>
  <c r="BP330" i="2"/>
  <c r="AZ330" i="2"/>
  <c r="BK330" i="2"/>
  <c r="BX330" i="2"/>
  <c r="BH330" i="2"/>
  <c r="AR330" i="2"/>
  <c r="CA242" i="2"/>
  <c r="BW242" i="2"/>
  <c r="BS242" i="2"/>
  <c r="BO242" i="2"/>
  <c r="BK242" i="2"/>
  <c r="BG242" i="2"/>
  <c r="BC242" i="2"/>
  <c r="AY242" i="2"/>
  <c r="AU242" i="2"/>
  <c r="AQ242" i="2"/>
  <c r="AM242" i="2"/>
  <c r="AI242" i="2"/>
  <c r="AE242" i="2"/>
  <c r="BZ242" i="2"/>
  <c r="BV242" i="2"/>
  <c r="BR242" i="2"/>
  <c r="BN242" i="2"/>
  <c r="BJ242" i="2"/>
  <c r="BF242" i="2"/>
  <c r="BB242" i="2"/>
  <c r="AX242" i="2"/>
  <c r="AT242" i="2"/>
  <c r="AP242" i="2"/>
  <c r="AL242" i="2"/>
  <c r="AH242" i="2"/>
  <c r="AD242" i="2"/>
  <c r="CB242" i="2"/>
  <c r="BT242" i="2"/>
  <c r="BL242" i="2"/>
  <c r="BD242" i="2"/>
  <c r="AV242" i="2"/>
  <c r="AN242" i="2"/>
  <c r="AF242" i="2"/>
  <c r="BX242" i="2"/>
  <c r="BH242" i="2"/>
  <c r="AZ242" i="2"/>
  <c r="AR242" i="2"/>
  <c r="AB242" i="2"/>
  <c r="BY242" i="2"/>
  <c r="BQ242" i="2"/>
  <c r="BI242" i="2"/>
  <c r="BA242" i="2"/>
  <c r="AS242" i="2"/>
  <c r="AK242" i="2"/>
  <c r="AC242" i="2"/>
  <c r="AA242" i="2"/>
  <c r="BP242" i="2"/>
  <c r="AJ242" i="2"/>
  <c r="BU242" i="2"/>
  <c r="BM242" i="2"/>
  <c r="BE242" i="2"/>
  <c r="AW242" i="2"/>
  <c r="AO242" i="2"/>
  <c r="AG242" i="2"/>
  <c r="BY432" i="2"/>
  <c r="BU432" i="2"/>
  <c r="BQ432" i="2"/>
  <c r="BM432" i="2"/>
  <c r="BI432" i="2"/>
  <c r="BE432" i="2"/>
  <c r="BA432" i="2"/>
  <c r="AW432" i="2"/>
  <c r="CB432" i="2"/>
  <c r="BX432" i="2"/>
  <c r="BT432" i="2"/>
  <c r="BP432" i="2"/>
  <c r="BL432" i="2"/>
  <c r="BH432" i="2"/>
  <c r="BD432" i="2"/>
  <c r="AZ432" i="2"/>
  <c r="AV432" i="2"/>
  <c r="BW432" i="2"/>
  <c r="BO432" i="2"/>
  <c r="BG432" i="2"/>
  <c r="AY432" i="2"/>
  <c r="AS432" i="2"/>
  <c r="BV432" i="2"/>
  <c r="BN432" i="2"/>
  <c r="BF432" i="2"/>
  <c r="AX432" i="2"/>
  <c r="BS432" i="2"/>
  <c r="BC432" i="2"/>
  <c r="BR432" i="2"/>
  <c r="BB432" i="2"/>
  <c r="AR432" i="2"/>
  <c r="BJ432" i="2"/>
  <c r="BZ432" i="2"/>
  <c r="CA432" i="2"/>
  <c r="AU432" i="2"/>
  <c r="AT432" i="2"/>
  <c r="BK432" i="2"/>
  <c r="CB247" i="2"/>
  <c r="CA247" i="2"/>
  <c r="BW247" i="2"/>
  <c r="BS247" i="2"/>
  <c r="BO247" i="2"/>
  <c r="BK247" i="2"/>
  <c r="BG247" i="2"/>
  <c r="BC247" i="2"/>
  <c r="AY247" i="2"/>
  <c r="AU247" i="2"/>
  <c r="AQ247" i="2"/>
  <c r="BZ247" i="2"/>
  <c r="BU247" i="2"/>
  <c r="BP247" i="2"/>
  <c r="BJ247" i="2"/>
  <c r="BE247" i="2"/>
  <c r="AZ247" i="2"/>
  <c r="AT247" i="2"/>
  <c r="AO247" i="2"/>
  <c r="AK247" i="2"/>
  <c r="AG247" i="2"/>
  <c r="BY247" i="2"/>
  <c r="BT247" i="2"/>
  <c r="BN247" i="2"/>
  <c r="BI247" i="2"/>
  <c r="BD247" i="2"/>
  <c r="AX247" i="2"/>
  <c r="AS247" i="2"/>
  <c r="AN247" i="2"/>
  <c r="AJ247" i="2"/>
  <c r="AF247" i="2"/>
  <c r="AC247" i="2"/>
  <c r="BV247" i="2"/>
  <c r="BL247" i="2"/>
  <c r="BA247" i="2"/>
  <c r="AP247" i="2"/>
  <c r="AH247" i="2"/>
  <c r="BF247" i="2"/>
  <c r="AL247" i="2"/>
  <c r="AD247" i="2"/>
  <c r="BR247" i="2"/>
  <c r="BH247" i="2"/>
  <c r="AW247" i="2"/>
  <c r="AM247" i="2"/>
  <c r="AE247" i="2"/>
  <c r="BQ247" i="2"/>
  <c r="AV247" i="2"/>
  <c r="BX247" i="2"/>
  <c r="BM247" i="2"/>
  <c r="BB247" i="2"/>
  <c r="AR247" i="2"/>
  <c r="AI247" i="2"/>
  <c r="CA178" i="2"/>
  <c r="BW178" i="2"/>
  <c r="BS178" i="2"/>
  <c r="BO178" i="2"/>
  <c r="BK178" i="2"/>
  <c r="BG178" i="2"/>
  <c r="BC178" i="2"/>
  <c r="AY178" i="2"/>
  <c r="AU178" i="2"/>
  <c r="AQ178" i="2"/>
  <c r="AM178" i="2"/>
  <c r="AI178" i="2"/>
  <c r="AE178" i="2"/>
  <c r="AA178" i="2"/>
  <c r="W178" i="2"/>
  <c r="BZ178" i="2"/>
  <c r="BV178" i="2"/>
  <c r="BR178" i="2"/>
  <c r="BN178" i="2"/>
  <c r="BJ178" i="2"/>
  <c r="BF178" i="2"/>
  <c r="BB178" i="2"/>
  <c r="AX178" i="2"/>
  <c r="AT178" i="2"/>
  <c r="AP178" i="2"/>
  <c r="AL178" i="2"/>
  <c r="AH178" i="2"/>
  <c r="AD178" i="2"/>
  <c r="Z178" i="2"/>
  <c r="V178" i="2"/>
  <c r="BU178" i="2"/>
  <c r="BM178" i="2"/>
  <c r="BE178" i="2"/>
  <c r="AW178" i="2"/>
  <c r="AO178" i="2"/>
  <c r="AG178" i="2"/>
  <c r="Y178" i="2"/>
  <c r="BY178" i="2"/>
  <c r="BQ178" i="2"/>
  <c r="BI178" i="2"/>
  <c r="BA178" i="2"/>
  <c r="AS178" i="2"/>
  <c r="AK178" i="2"/>
  <c r="AC178" i="2"/>
  <c r="U178" i="2"/>
  <c r="CB178" i="2"/>
  <c r="BT178" i="2"/>
  <c r="BL178" i="2"/>
  <c r="BD178" i="2"/>
  <c r="AV178" i="2"/>
  <c r="AN178" i="2"/>
  <c r="AF178" i="2"/>
  <c r="X178" i="2"/>
  <c r="BX178" i="2"/>
  <c r="BP178" i="2"/>
  <c r="BH178" i="2"/>
  <c r="AZ178" i="2"/>
  <c r="AR178" i="2"/>
  <c r="AJ178" i="2"/>
  <c r="AB178" i="2"/>
  <c r="CA510" i="2"/>
  <c r="BW510" i="2"/>
  <c r="BS510" i="2"/>
  <c r="BO510" i="2"/>
  <c r="BK510" i="2"/>
  <c r="BG510" i="2"/>
  <c r="BZ510" i="2"/>
  <c r="BV510" i="2"/>
  <c r="BR510" i="2"/>
  <c r="BN510" i="2"/>
  <c r="BJ510" i="2"/>
  <c r="BF510" i="2"/>
  <c r="CB510" i="2"/>
  <c r="BT510" i="2"/>
  <c r="BL510" i="2"/>
  <c r="BD510" i="2"/>
  <c r="BY510" i="2"/>
  <c r="BQ510" i="2"/>
  <c r="BI510" i="2"/>
  <c r="BX510" i="2"/>
  <c r="BH510" i="2"/>
  <c r="BC510" i="2"/>
  <c r="BU510" i="2"/>
  <c r="BE510" i="2"/>
  <c r="BM510" i="2"/>
  <c r="BP510" i="2"/>
  <c r="BZ442" i="2"/>
  <c r="BV442" i="2"/>
  <c r="BR442" i="2"/>
  <c r="BN442" i="2"/>
  <c r="BJ442" i="2"/>
  <c r="BF442" i="2"/>
  <c r="BB442" i="2"/>
  <c r="AX442" i="2"/>
  <c r="AT442" i="2"/>
  <c r="BY442" i="2"/>
  <c r="BU442" i="2"/>
  <c r="BQ442" i="2"/>
  <c r="BM442" i="2"/>
  <c r="BI442" i="2"/>
  <c r="BE442" i="2"/>
  <c r="BA442" i="2"/>
  <c r="AW442" i="2"/>
  <c r="CB442" i="2"/>
  <c r="BT442" i="2"/>
  <c r="BL442" i="2"/>
  <c r="BD442" i="2"/>
  <c r="AV442" i="2"/>
  <c r="CA442" i="2"/>
  <c r="BS442" i="2"/>
  <c r="BK442" i="2"/>
  <c r="BC442" i="2"/>
  <c r="AU442" i="2"/>
  <c r="AR442" i="2"/>
  <c r="BP442" i="2"/>
  <c r="AZ442" i="2"/>
  <c r="BO442" i="2"/>
  <c r="AY442" i="2"/>
  <c r="BG442" i="2"/>
  <c r="BX442" i="2"/>
  <c r="BW442" i="2"/>
  <c r="AS442" i="2"/>
  <c r="BH442" i="2"/>
  <c r="CB56" i="2"/>
  <c r="BX56" i="2"/>
  <c r="BT56" i="2"/>
  <c r="BP56" i="2"/>
  <c r="BL56" i="2"/>
  <c r="BH56" i="2"/>
  <c r="BD56" i="2"/>
  <c r="AZ56" i="2"/>
  <c r="AV56" i="2"/>
  <c r="AR56" i="2"/>
  <c r="AN56" i="2"/>
  <c r="AJ56" i="2"/>
  <c r="AF56" i="2"/>
  <c r="AB56" i="2"/>
  <c r="X56" i="2"/>
  <c r="T56" i="2"/>
  <c r="P56" i="2"/>
  <c r="L56" i="2"/>
  <c r="CA56" i="2"/>
  <c r="BS56" i="2"/>
  <c r="BO56" i="2"/>
  <c r="BK56" i="2"/>
  <c r="BC56" i="2"/>
  <c r="AY56" i="2"/>
  <c r="AQ56" i="2"/>
  <c r="AI56" i="2"/>
  <c r="AE56" i="2"/>
  <c r="W56" i="2"/>
  <c r="S56" i="2"/>
  <c r="O56" i="2"/>
  <c r="BW56" i="2"/>
  <c r="BG56" i="2"/>
  <c r="AU56" i="2"/>
  <c r="AM56" i="2"/>
  <c r="AA56" i="2"/>
  <c r="K56" i="2"/>
  <c r="BV56" i="2"/>
  <c r="BN56" i="2"/>
  <c r="BF56" i="2"/>
  <c r="AX56" i="2"/>
  <c r="AP56" i="2"/>
  <c r="AH56" i="2"/>
  <c r="Z56" i="2"/>
  <c r="R56" i="2"/>
  <c r="BM56" i="2"/>
  <c r="BE56" i="2"/>
  <c r="AW56" i="2"/>
  <c r="AG56" i="2"/>
  <c r="Y56" i="2"/>
  <c r="Q56" i="2"/>
  <c r="BZ56" i="2"/>
  <c r="BJ56" i="2"/>
  <c r="AT56" i="2"/>
  <c r="AL56" i="2"/>
  <c r="V56" i="2"/>
  <c r="N56" i="2"/>
  <c r="BQ56" i="2"/>
  <c r="BI56" i="2"/>
  <c r="AS56" i="2"/>
  <c r="AC56" i="2"/>
  <c r="M56" i="2"/>
  <c r="BU56" i="2"/>
  <c r="AO56" i="2"/>
  <c r="BR56" i="2"/>
  <c r="BB56" i="2"/>
  <c r="AD56" i="2"/>
  <c r="BY56" i="2"/>
  <c r="BA56" i="2"/>
  <c r="AK56" i="2"/>
  <c r="U56" i="2"/>
  <c r="J56" i="2"/>
  <c r="E76" i="2"/>
  <c r="I76" i="2" s="1"/>
  <c r="E486" i="2"/>
  <c r="E341" i="2"/>
  <c r="J17" i="7" l="1"/>
  <c r="J25" i="7" s="1"/>
  <c r="J39" i="7" s="1"/>
  <c r="I25" i="7"/>
  <c r="I39" i="7" s="1"/>
  <c r="O24" i="7"/>
  <c r="N31" i="7"/>
  <c r="K8" i="7"/>
  <c r="BY341" i="2"/>
  <c r="BU341" i="2"/>
  <c r="BQ341" i="2"/>
  <c r="BM341" i="2"/>
  <c r="BI341" i="2"/>
  <c r="BE341" i="2"/>
  <c r="BA341" i="2"/>
  <c r="AW341" i="2"/>
  <c r="AS341" i="2"/>
  <c r="AO341" i="2"/>
  <c r="CB341" i="2"/>
  <c r="BX341" i="2"/>
  <c r="BT341" i="2"/>
  <c r="BP341" i="2"/>
  <c r="BL341" i="2"/>
  <c r="BH341" i="2"/>
  <c r="BD341" i="2"/>
  <c r="AZ341" i="2"/>
  <c r="AV341" i="2"/>
  <c r="AR341" i="2"/>
  <c r="CA341" i="2"/>
  <c r="BS341" i="2"/>
  <c r="BK341" i="2"/>
  <c r="BC341" i="2"/>
  <c r="AU341" i="2"/>
  <c r="AN341" i="2"/>
  <c r="BZ341" i="2"/>
  <c r="BR341" i="2"/>
  <c r="BJ341" i="2"/>
  <c r="BB341" i="2"/>
  <c r="AT341" i="2"/>
  <c r="BV341" i="2"/>
  <c r="BF341" i="2"/>
  <c r="AP341" i="2"/>
  <c r="BN341" i="2"/>
  <c r="BO341" i="2"/>
  <c r="AY341" i="2"/>
  <c r="AX341" i="2"/>
  <c r="BW341" i="2"/>
  <c r="BG341" i="2"/>
  <c r="AQ341" i="2"/>
  <c r="BZ76" i="2"/>
  <c r="BV76" i="2"/>
  <c r="BR76" i="2"/>
  <c r="BN76" i="2"/>
  <c r="BJ76" i="2"/>
  <c r="BF76" i="2"/>
  <c r="BB76" i="2"/>
  <c r="AX76" i="2"/>
  <c r="AT76" i="2"/>
  <c r="AP76" i="2"/>
  <c r="AL76" i="2"/>
  <c r="AH76" i="2"/>
  <c r="AD76" i="2"/>
  <c r="Z76" i="2"/>
  <c r="V76" i="2"/>
  <c r="R76" i="2"/>
  <c r="N76" i="2"/>
  <c r="BY76" i="2"/>
  <c r="BU76" i="2"/>
  <c r="BQ76" i="2"/>
  <c r="BI76" i="2"/>
  <c r="BE76" i="2"/>
  <c r="BA76" i="2"/>
  <c r="AW76" i="2"/>
  <c r="AO76" i="2"/>
  <c r="AK76" i="2"/>
  <c r="AC76" i="2"/>
  <c r="Y76" i="2"/>
  <c r="Q76" i="2"/>
  <c r="M76" i="2"/>
  <c r="J76" i="2"/>
  <c r="CB76" i="2"/>
  <c r="BX76" i="2"/>
  <c r="BT76" i="2"/>
  <c r="BP76" i="2"/>
  <c r="BL76" i="2"/>
  <c r="BH76" i="2"/>
  <c r="BD76" i="2"/>
  <c r="AZ76" i="2"/>
  <c r="AV76" i="2"/>
  <c r="AR76" i="2"/>
  <c r="AN76" i="2"/>
  <c r="AJ76" i="2"/>
  <c r="AF76" i="2"/>
  <c r="AB76" i="2"/>
  <c r="X76" i="2"/>
  <c r="T76" i="2"/>
  <c r="P76" i="2"/>
  <c r="L76" i="2"/>
  <c r="BM76" i="2"/>
  <c r="AS76" i="2"/>
  <c r="AG76" i="2"/>
  <c r="U76" i="2"/>
  <c r="CA76" i="2"/>
  <c r="BK76" i="2"/>
  <c r="AU76" i="2"/>
  <c r="AE76" i="2"/>
  <c r="O76" i="2"/>
  <c r="BS76" i="2"/>
  <c r="AM76" i="2"/>
  <c r="W76" i="2"/>
  <c r="AY76" i="2"/>
  <c r="AI76" i="2"/>
  <c r="BW76" i="2"/>
  <c r="BG76" i="2"/>
  <c r="AQ76" i="2"/>
  <c r="AA76" i="2"/>
  <c r="K76" i="2"/>
  <c r="BC76" i="2"/>
  <c r="BO76" i="2"/>
  <c r="S76" i="2"/>
  <c r="CB486" i="2"/>
  <c r="BX486" i="2"/>
  <c r="BT486" i="2"/>
  <c r="BP486" i="2"/>
  <c r="BL486" i="2"/>
  <c r="BH486" i="2"/>
  <c r="CA486" i="2"/>
  <c r="BW486" i="2"/>
  <c r="BS486" i="2"/>
  <c r="BO486" i="2"/>
  <c r="BK486" i="2"/>
  <c r="BG486" i="2"/>
  <c r="BD486" i="2"/>
  <c r="BZ486" i="2"/>
  <c r="BR486" i="2"/>
  <c r="BJ486" i="2"/>
  <c r="BY486" i="2"/>
  <c r="BQ486" i="2"/>
  <c r="BI486" i="2"/>
  <c r="BM486" i="2"/>
  <c r="BV486" i="2"/>
  <c r="BF486" i="2"/>
  <c r="BN486" i="2"/>
  <c r="BE486" i="2"/>
  <c r="BU486" i="2"/>
  <c r="E506" i="2"/>
  <c r="K17" i="7" l="1"/>
  <c r="K25" i="7" s="1"/>
  <c r="K39" i="7" s="1"/>
  <c r="O31" i="7"/>
  <c r="O35" i="7" s="1"/>
  <c r="Q24" i="7"/>
  <c r="L8" i="7"/>
  <c r="BZ506" i="2"/>
  <c r="BV506" i="2"/>
  <c r="BR506" i="2"/>
  <c r="BN506" i="2"/>
  <c r="BJ506" i="2"/>
  <c r="BF506" i="2"/>
  <c r="BE506" i="2"/>
  <c r="BY506" i="2"/>
  <c r="BU506" i="2"/>
  <c r="BQ506" i="2"/>
  <c r="BM506" i="2"/>
  <c r="BI506" i="2"/>
  <c r="BX506" i="2"/>
  <c r="BP506" i="2"/>
  <c r="BH506" i="2"/>
  <c r="BW506" i="2"/>
  <c r="BO506" i="2"/>
  <c r="BG506" i="2"/>
  <c r="BD506" i="2"/>
  <c r="BS506" i="2"/>
  <c r="CB506" i="2"/>
  <c r="BL506" i="2"/>
  <c r="BK506" i="2"/>
  <c r="CA506" i="2"/>
  <c r="BT506" i="2"/>
  <c r="E158" i="2"/>
  <c r="P158" i="2" s="1"/>
  <c r="E470" i="2"/>
  <c r="E95" i="2"/>
  <c r="I95" i="2" s="1"/>
  <c r="L17" i="7" l="1"/>
  <c r="L25" i="7" s="1"/>
  <c r="L39" i="7" s="1"/>
  <c r="R24" i="7"/>
  <c r="Q31" i="7"/>
  <c r="O34" i="7"/>
  <c r="M8" i="7"/>
  <c r="BY95" i="2"/>
  <c r="BU95" i="2"/>
  <c r="BQ95" i="2"/>
  <c r="BM95" i="2"/>
  <c r="BI95" i="2"/>
  <c r="BE95" i="2"/>
  <c r="BA95" i="2"/>
  <c r="AW95" i="2"/>
  <c r="AS95" i="2"/>
  <c r="AO95" i="2"/>
  <c r="AK95" i="2"/>
  <c r="AG95" i="2"/>
  <c r="CB95" i="2"/>
  <c r="BW95" i="2"/>
  <c r="BR95" i="2"/>
  <c r="BL95" i="2"/>
  <c r="BG95" i="2"/>
  <c r="BB95" i="2"/>
  <c r="AV95" i="2"/>
  <c r="AQ95" i="2"/>
  <c r="AL95" i="2"/>
  <c r="AF95" i="2"/>
  <c r="AB95" i="2"/>
  <c r="X95" i="2"/>
  <c r="T95" i="2"/>
  <c r="P95" i="2"/>
  <c r="L95" i="2"/>
  <c r="CA95" i="2"/>
  <c r="BP95" i="2"/>
  <c r="BK95" i="2"/>
  <c r="BF95" i="2"/>
  <c r="AU95" i="2"/>
  <c r="AP95" i="2"/>
  <c r="AJ95" i="2"/>
  <c r="AE95" i="2"/>
  <c r="W95" i="2"/>
  <c r="S95" i="2"/>
  <c r="O95" i="2"/>
  <c r="BZ95" i="2"/>
  <c r="BT95" i="2"/>
  <c r="BO95" i="2"/>
  <c r="BJ95" i="2"/>
  <c r="BD95" i="2"/>
  <c r="AY95" i="2"/>
  <c r="AT95" i="2"/>
  <c r="AN95" i="2"/>
  <c r="AI95" i="2"/>
  <c r="AD95" i="2"/>
  <c r="Z95" i="2"/>
  <c r="V95" i="2"/>
  <c r="R95" i="2"/>
  <c r="N95" i="2"/>
  <c r="BV95" i="2"/>
  <c r="AZ95" i="2"/>
  <c r="AA95" i="2"/>
  <c r="K95" i="2"/>
  <c r="BX95" i="2"/>
  <c r="BS95" i="2"/>
  <c r="BN95" i="2"/>
  <c r="BH95" i="2"/>
  <c r="AR95" i="2"/>
  <c r="Y95" i="2"/>
  <c r="J95" i="2"/>
  <c r="BC95" i="2"/>
  <c r="Q95" i="2"/>
  <c r="AC95" i="2"/>
  <c r="M95" i="2"/>
  <c r="AM95" i="2"/>
  <c r="U95" i="2"/>
  <c r="AH95" i="2"/>
  <c r="AX95" i="2"/>
  <c r="CA470" i="2"/>
  <c r="BW470" i="2"/>
  <c r="BS470" i="2"/>
  <c r="BO470" i="2"/>
  <c r="BK470" i="2"/>
  <c r="BG470" i="2"/>
  <c r="BC470" i="2"/>
  <c r="BZ470" i="2"/>
  <c r="BV470" i="2"/>
  <c r="BR470" i="2"/>
  <c r="BN470" i="2"/>
  <c r="BJ470" i="2"/>
  <c r="BF470" i="2"/>
  <c r="BB470" i="2"/>
  <c r="BY470" i="2"/>
  <c r="BQ470" i="2"/>
  <c r="BI470" i="2"/>
  <c r="BA470" i="2"/>
  <c r="BX470" i="2"/>
  <c r="BP470" i="2"/>
  <c r="BH470" i="2"/>
  <c r="BT470" i="2"/>
  <c r="BD470" i="2"/>
  <c r="BM470" i="2"/>
  <c r="BE470" i="2"/>
  <c r="CB470" i="2"/>
  <c r="BU470" i="2"/>
  <c r="BL470" i="2"/>
  <c r="BY158" i="2"/>
  <c r="BU158" i="2"/>
  <c r="BQ158" i="2"/>
  <c r="BM158" i="2"/>
  <c r="BI158" i="2"/>
  <c r="BE158" i="2"/>
  <c r="BA158" i="2"/>
  <c r="AW158" i="2"/>
  <c r="AS158" i="2"/>
  <c r="AO158" i="2"/>
  <c r="AK158" i="2"/>
  <c r="AG158" i="2"/>
  <c r="AC158" i="2"/>
  <c r="Y158" i="2"/>
  <c r="U158" i="2"/>
  <c r="Q158" i="2"/>
  <c r="CB158" i="2"/>
  <c r="BX158" i="2"/>
  <c r="BT158" i="2"/>
  <c r="BP158" i="2"/>
  <c r="BL158" i="2"/>
  <c r="BH158" i="2"/>
  <c r="BD158" i="2"/>
  <c r="AZ158" i="2"/>
  <c r="AV158" i="2"/>
  <c r="AR158" i="2"/>
  <c r="AN158" i="2"/>
  <c r="AJ158" i="2"/>
  <c r="AF158" i="2"/>
  <c r="AB158" i="2"/>
  <c r="X158" i="2"/>
  <c r="T158" i="2"/>
  <c r="BV158" i="2"/>
  <c r="BN158" i="2"/>
  <c r="BF158" i="2"/>
  <c r="AX158" i="2"/>
  <c r="AP158" i="2"/>
  <c r="AH158" i="2"/>
  <c r="Z158" i="2"/>
  <c r="R158" i="2"/>
  <c r="BZ158" i="2"/>
  <c r="BR158" i="2"/>
  <c r="BJ158" i="2"/>
  <c r="BB158" i="2"/>
  <c r="AT158" i="2"/>
  <c r="AL158" i="2"/>
  <c r="AD158" i="2"/>
  <c r="V158" i="2"/>
  <c r="CA158" i="2"/>
  <c r="BS158" i="2"/>
  <c r="BK158" i="2"/>
  <c r="BC158" i="2"/>
  <c r="AU158" i="2"/>
  <c r="AM158" i="2"/>
  <c r="AE158" i="2"/>
  <c r="W158" i="2"/>
  <c r="BW158" i="2"/>
  <c r="BO158" i="2"/>
  <c r="BG158" i="2"/>
  <c r="AY158" i="2"/>
  <c r="AQ158" i="2"/>
  <c r="AI158" i="2"/>
  <c r="AA158" i="2"/>
  <c r="S158" i="2"/>
  <c r="E99" i="2"/>
  <c r="I99" i="2" s="1"/>
  <c r="E155" i="2"/>
  <c r="Q155" i="2" s="1"/>
  <c r="E177" i="2"/>
  <c r="T177" i="2" s="1"/>
  <c r="E301" i="2"/>
  <c r="M17" i="7" l="1"/>
  <c r="M25" i="7" s="1"/>
  <c r="M39" i="7" s="1"/>
  <c r="R31" i="7"/>
  <c r="S24" i="7"/>
  <c r="N8" i="7"/>
  <c r="CA301" i="2"/>
  <c r="BW301" i="2"/>
  <c r="BS301" i="2"/>
  <c r="BO301" i="2"/>
  <c r="BK301" i="2"/>
  <c r="BG301" i="2"/>
  <c r="BC301" i="2"/>
  <c r="AY301" i="2"/>
  <c r="AU301" i="2"/>
  <c r="AQ301" i="2"/>
  <c r="AM301" i="2"/>
  <c r="AL301" i="2"/>
  <c r="BZ301" i="2"/>
  <c r="BV301" i="2"/>
  <c r="BR301" i="2"/>
  <c r="BN301" i="2"/>
  <c r="BJ301" i="2"/>
  <c r="BF301" i="2"/>
  <c r="BB301" i="2"/>
  <c r="AX301" i="2"/>
  <c r="AT301" i="2"/>
  <c r="AP301" i="2"/>
  <c r="BY301" i="2"/>
  <c r="BQ301" i="2"/>
  <c r="BI301" i="2"/>
  <c r="BA301" i="2"/>
  <c r="AS301" i="2"/>
  <c r="BX301" i="2"/>
  <c r="BP301" i="2"/>
  <c r="BH301" i="2"/>
  <c r="AZ301" i="2"/>
  <c r="AR301" i="2"/>
  <c r="BT301" i="2"/>
  <c r="BD301" i="2"/>
  <c r="AN301" i="2"/>
  <c r="BL301" i="2"/>
  <c r="AV301" i="2"/>
  <c r="BM301" i="2"/>
  <c r="AW301" i="2"/>
  <c r="CB301" i="2"/>
  <c r="BU301" i="2"/>
  <c r="BE301" i="2"/>
  <c r="AO301" i="2"/>
  <c r="CA155" i="2"/>
  <c r="BW155" i="2"/>
  <c r="BS155" i="2"/>
  <c r="BO155" i="2"/>
  <c r="BK155" i="2"/>
  <c r="BG155" i="2"/>
  <c r="BC155" i="2"/>
  <c r="AY155" i="2"/>
  <c r="AU155" i="2"/>
  <c r="AQ155" i="2"/>
  <c r="AM155" i="2"/>
  <c r="AI155" i="2"/>
  <c r="AE155" i="2"/>
  <c r="AA155" i="2"/>
  <c r="W155" i="2"/>
  <c r="S155" i="2"/>
  <c r="BZ155" i="2"/>
  <c r="BV155" i="2"/>
  <c r="BR155" i="2"/>
  <c r="BN155" i="2"/>
  <c r="BJ155" i="2"/>
  <c r="BF155" i="2"/>
  <c r="BB155" i="2"/>
  <c r="AX155" i="2"/>
  <c r="AT155" i="2"/>
  <c r="AP155" i="2"/>
  <c r="AL155" i="2"/>
  <c r="AH155" i="2"/>
  <c r="AD155" i="2"/>
  <c r="Z155" i="2"/>
  <c r="V155" i="2"/>
  <c r="R155" i="2"/>
  <c r="CB155" i="2"/>
  <c r="BT155" i="2"/>
  <c r="BL155" i="2"/>
  <c r="BD155" i="2"/>
  <c r="AV155" i="2"/>
  <c r="AN155" i="2"/>
  <c r="AF155" i="2"/>
  <c r="X155" i="2"/>
  <c r="BX155" i="2"/>
  <c r="BP155" i="2"/>
  <c r="BH155" i="2"/>
  <c r="AZ155" i="2"/>
  <c r="AR155" i="2"/>
  <c r="AJ155" i="2"/>
  <c r="AB155" i="2"/>
  <c r="T155" i="2"/>
  <c r="BY155" i="2"/>
  <c r="BQ155" i="2"/>
  <c r="BI155" i="2"/>
  <c r="BA155" i="2"/>
  <c r="AS155" i="2"/>
  <c r="AK155" i="2"/>
  <c r="AC155" i="2"/>
  <c r="U155" i="2"/>
  <c r="BU155" i="2"/>
  <c r="BM155" i="2"/>
  <c r="BE155" i="2"/>
  <c r="AW155" i="2"/>
  <c r="AO155" i="2"/>
  <c r="AG155" i="2"/>
  <c r="Y155" i="2"/>
  <c r="BY177" i="2"/>
  <c r="BU177" i="2"/>
  <c r="BQ177" i="2"/>
  <c r="BM177" i="2"/>
  <c r="BI177" i="2"/>
  <c r="BE177" i="2"/>
  <c r="BA177" i="2"/>
  <c r="AW177" i="2"/>
  <c r="AS177" i="2"/>
  <c r="AO177" i="2"/>
  <c r="AK177" i="2"/>
  <c r="AG177" i="2"/>
  <c r="AC177" i="2"/>
  <c r="Y177" i="2"/>
  <c r="U177" i="2"/>
  <c r="CB177" i="2"/>
  <c r="BX177" i="2"/>
  <c r="BT177" i="2"/>
  <c r="BP177" i="2"/>
  <c r="BL177" i="2"/>
  <c r="BH177" i="2"/>
  <c r="BD177" i="2"/>
  <c r="AZ177" i="2"/>
  <c r="AV177" i="2"/>
  <c r="AR177" i="2"/>
  <c r="AN177" i="2"/>
  <c r="AJ177" i="2"/>
  <c r="AF177" i="2"/>
  <c r="AB177" i="2"/>
  <c r="X177" i="2"/>
  <c r="CA177" i="2"/>
  <c r="BS177" i="2"/>
  <c r="BK177" i="2"/>
  <c r="BC177" i="2"/>
  <c r="AU177" i="2"/>
  <c r="AM177" i="2"/>
  <c r="AE177" i="2"/>
  <c r="W177" i="2"/>
  <c r="BW177" i="2"/>
  <c r="BO177" i="2"/>
  <c r="BG177" i="2"/>
  <c r="AY177" i="2"/>
  <c r="AQ177" i="2"/>
  <c r="AI177" i="2"/>
  <c r="AA177" i="2"/>
  <c r="BZ177" i="2"/>
  <c r="BR177" i="2"/>
  <c r="BJ177" i="2"/>
  <c r="BB177" i="2"/>
  <c r="AT177" i="2"/>
  <c r="AL177" i="2"/>
  <c r="AD177" i="2"/>
  <c r="V177" i="2"/>
  <c r="BV177" i="2"/>
  <c r="BN177" i="2"/>
  <c r="BF177" i="2"/>
  <c r="AX177" i="2"/>
  <c r="AP177" i="2"/>
  <c r="AH177" i="2"/>
  <c r="Z177" i="2"/>
  <c r="BY99" i="2"/>
  <c r="BU99" i="2"/>
  <c r="BQ99" i="2"/>
  <c r="BM99" i="2"/>
  <c r="BI99" i="2"/>
  <c r="BE99" i="2"/>
  <c r="BA99" i="2"/>
  <c r="AW99" i="2"/>
  <c r="AS99" i="2"/>
  <c r="AO99" i="2"/>
  <c r="AK99" i="2"/>
  <c r="AG99" i="2"/>
  <c r="AC99" i="2"/>
  <c r="Y99" i="2"/>
  <c r="U99" i="2"/>
  <c r="Q99" i="2"/>
  <c r="M99" i="2"/>
  <c r="CB99" i="2"/>
  <c r="BX99" i="2"/>
  <c r="BT99" i="2"/>
  <c r="BP99" i="2"/>
  <c r="BL99" i="2"/>
  <c r="BH99" i="2"/>
  <c r="BD99" i="2"/>
  <c r="AZ99" i="2"/>
  <c r="AV99" i="2"/>
  <c r="AR99" i="2"/>
  <c r="AN99" i="2"/>
  <c r="AJ99" i="2"/>
  <c r="AF99" i="2"/>
  <c r="AB99" i="2"/>
  <c r="X99" i="2"/>
  <c r="T99" i="2"/>
  <c r="P99" i="2"/>
  <c r="L99" i="2"/>
  <c r="BZ99" i="2"/>
  <c r="BR99" i="2"/>
  <c r="BJ99" i="2"/>
  <c r="BB99" i="2"/>
  <c r="AT99" i="2"/>
  <c r="AL99" i="2"/>
  <c r="AD99" i="2"/>
  <c r="V99" i="2"/>
  <c r="N99" i="2"/>
  <c r="J99" i="2"/>
  <c r="BW99" i="2"/>
  <c r="BG99" i="2"/>
  <c r="AY99" i="2"/>
  <c r="AI99" i="2"/>
  <c r="AA99" i="2"/>
  <c r="S99" i="2"/>
  <c r="BV99" i="2"/>
  <c r="BN99" i="2"/>
  <c r="BF99" i="2"/>
  <c r="AX99" i="2"/>
  <c r="AP99" i="2"/>
  <c r="AH99" i="2"/>
  <c r="Z99" i="2"/>
  <c r="R99" i="2"/>
  <c r="BO99" i="2"/>
  <c r="AQ99" i="2"/>
  <c r="K99" i="2"/>
  <c r="CA99" i="2"/>
  <c r="BS99" i="2"/>
  <c r="BK99" i="2"/>
  <c r="BC99" i="2"/>
  <c r="AU99" i="2"/>
  <c r="AM99" i="2"/>
  <c r="AE99" i="2"/>
  <c r="W99" i="2"/>
  <c r="O99" i="2"/>
  <c r="E466" i="2"/>
  <c r="N17" i="7" l="1"/>
  <c r="N25" i="7" s="1"/>
  <c r="N39" i="7" s="1"/>
  <c r="S31" i="7"/>
  <c r="T24" i="7"/>
  <c r="O8" i="7"/>
  <c r="BZ466" i="2"/>
  <c r="BV466" i="2"/>
  <c r="BR466" i="2"/>
  <c r="BN466" i="2"/>
  <c r="BJ466" i="2"/>
  <c r="BF466" i="2"/>
  <c r="BB466" i="2"/>
  <c r="BY466" i="2"/>
  <c r="BU466" i="2"/>
  <c r="BQ466" i="2"/>
  <c r="BM466" i="2"/>
  <c r="BI466" i="2"/>
  <c r="BE466" i="2"/>
  <c r="BA466" i="2"/>
  <c r="CB466" i="2"/>
  <c r="BT466" i="2"/>
  <c r="BL466" i="2"/>
  <c r="BD466" i="2"/>
  <c r="CA466" i="2"/>
  <c r="BS466" i="2"/>
  <c r="BK466" i="2"/>
  <c r="BC466" i="2"/>
  <c r="AY466" i="2"/>
  <c r="BO466" i="2"/>
  <c r="BX466" i="2"/>
  <c r="BH466" i="2"/>
  <c r="AZ466" i="2"/>
  <c r="BW466" i="2"/>
  <c r="BP466" i="2"/>
  <c r="BG466" i="2"/>
  <c r="A12" i="1"/>
  <c r="A13" i="1" s="1"/>
  <c r="A14" i="1" s="1"/>
  <c r="A15" i="1" s="1"/>
  <c r="A16" i="1" s="1"/>
  <c r="A17" i="1" s="1"/>
  <c r="A18" i="1" s="1"/>
  <c r="A19" i="1" s="1"/>
  <c r="O57" i="7" l="1"/>
  <c r="O17" i="7"/>
  <c r="O64" i="7" s="1"/>
  <c r="U24" i="7"/>
  <c r="T31" i="7"/>
  <c r="Q8" i="7"/>
  <c r="E246" i="2"/>
  <c r="Q17" i="7" l="1"/>
  <c r="Q25" i="7" s="1"/>
  <c r="Q39" i="7" s="1"/>
  <c r="V24" i="7"/>
  <c r="U31" i="7"/>
  <c r="O25" i="7"/>
  <c r="O39" i="7" s="1"/>
  <c r="O42" i="7" s="1"/>
  <c r="R8" i="7"/>
  <c r="CB246" i="2"/>
  <c r="BX246" i="2"/>
  <c r="BT246" i="2"/>
  <c r="BP246" i="2"/>
  <c r="BL246" i="2"/>
  <c r="BH246" i="2"/>
  <c r="BD246" i="2"/>
  <c r="AZ246" i="2"/>
  <c r="AV246" i="2"/>
  <c r="AR246" i="2"/>
  <c r="AN246" i="2"/>
  <c r="AJ246" i="2"/>
  <c r="AF246" i="2"/>
  <c r="CA246" i="2"/>
  <c r="BW246" i="2"/>
  <c r="BS246" i="2"/>
  <c r="BO246" i="2"/>
  <c r="BK246" i="2"/>
  <c r="BG246" i="2"/>
  <c r="BC246" i="2"/>
  <c r="AY246" i="2"/>
  <c r="AU246" i="2"/>
  <c r="AQ246" i="2"/>
  <c r="AM246" i="2"/>
  <c r="AI246" i="2"/>
  <c r="AE246" i="2"/>
  <c r="BY246" i="2"/>
  <c r="BQ246" i="2"/>
  <c r="BI246" i="2"/>
  <c r="BA246" i="2"/>
  <c r="AS246" i="2"/>
  <c r="AK246" i="2"/>
  <c r="AC246" i="2"/>
  <c r="BM246" i="2"/>
  <c r="BE246" i="2"/>
  <c r="AW246" i="2"/>
  <c r="AG246" i="2"/>
  <c r="BV246" i="2"/>
  <c r="BN246" i="2"/>
  <c r="BF246" i="2"/>
  <c r="AX246" i="2"/>
  <c r="AP246" i="2"/>
  <c r="AH246" i="2"/>
  <c r="BU246" i="2"/>
  <c r="AO246" i="2"/>
  <c r="BZ246" i="2"/>
  <c r="BR246" i="2"/>
  <c r="BJ246" i="2"/>
  <c r="BB246" i="2"/>
  <c r="AT246" i="2"/>
  <c r="AL246" i="2"/>
  <c r="AD246" i="2"/>
  <c r="E44" i="2"/>
  <c r="O43" i="7" l="1"/>
  <c r="R17" i="7"/>
  <c r="R25" i="7" s="1"/>
  <c r="R39" i="7" s="1"/>
  <c r="V31" i="7"/>
  <c r="W24" i="7"/>
  <c r="I44" i="2"/>
  <c r="I638" i="2" s="1"/>
  <c r="E638" i="2"/>
  <c r="S8" i="7"/>
  <c r="BZ44" i="2"/>
  <c r="BZ638" i="2" s="1"/>
  <c r="BV44" i="2"/>
  <c r="BV638" i="2" s="1"/>
  <c r="BR44" i="2"/>
  <c r="BR638" i="2" s="1"/>
  <c r="BN44" i="2"/>
  <c r="BN638" i="2" s="1"/>
  <c r="BJ44" i="2"/>
  <c r="BJ638" i="2" s="1"/>
  <c r="BF44" i="2"/>
  <c r="BF638" i="2" s="1"/>
  <c r="BB44" i="2"/>
  <c r="BB638" i="2" s="1"/>
  <c r="AX44" i="2"/>
  <c r="AX638" i="2" s="1"/>
  <c r="AT44" i="2"/>
  <c r="AT638" i="2" s="1"/>
  <c r="AP44" i="2"/>
  <c r="AP638" i="2" s="1"/>
  <c r="AL44" i="2"/>
  <c r="AL638" i="2" s="1"/>
  <c r="AH44" i="2"/>
  <c r="AH638" i="2" s="1"/>
  <c r="AD44" i="2"/>
  <c r="AD638" i="2" s="1"/>
  <c r="Z44" i="2"/>
  <c r="Z638" i="2" s="1"/>
  <c r="V44" i="2"/>
  <c r="V638" i="2" s="1"/>
  <c r="R44" i="2"/>
  <c r="R638" i="2" s="1"/>
  <c r="N44" i="2"/>
  <c r="N638" i="2" s="1"/>
  <c r="BY44" i="2"/>
  <c r="BY638" i="2" s="1"/>
  <c r="BQ44" i="2"/>
  <c r="BQ638" i="2" s="1"/>
  <c r="BM44" i="2"/>
  <c r="BM638" i="2" s="1"/>
  <c r="BI44" i="2"/>
  <c r="BI638" i="2" s="1"/>
  <c r="BA44" i="2"/>
  <c r="BA638" i="2" s="1"/>
  <c r="AW44" i="2"/>
  <c r="AW638" i="2" s="1"/>
  <c r="AO44" i="2"/>
  <c r="AO638" i="2" s="1"/>
  <c r="AK44" i="2"/>
  <c r="AK638" i="2" s="1"/>
  <c r="AC44" i="2"/>
  <c r="AC638" i="2" s="1"/>
  <c r="Y44" i="2"/>
  <c r="Y638" i="2" s="1"/>
  <c r="U44" i="2"/>
  <c r="U638" i="2" s="1"/>
  <c r="M44" i="2"/>
  <c r="M638" i="2" s="1"/>
  <c r="BU44" i="2"/>
  <c r="BU638" i="2" s="1"/>
  <c r="BE44" i="2"/>
  <c r="BE638" i="2" s="1"/>
  <c r="AS44" i="2"/>
  <c r="AS638" i="2" s="1"/>
  <c r="AG44" i="2"/>
  <c r="AG638" i="2" s="1"/>
  <c r="Q44" i="2"/>
  <c r="Q638" i="2" s="1"/>
  <c r="CB44" i="2"/>
  <c r="CB638" i="2" s="1"/>
  <c r="BT44" i="2"/>
  <c r="BT638" i="2" s="1"/>
  <c r="BL44" i="2"/>
  <c r="BL638" i="2" s="1"/>
  <c r="BD44" i="2"/>
  <c r="BD638" i="2" s="1"/>
  <c r="AV44" i="2"/>
  <c r="AV638" i="2" s="1"/>
  <c r="AN44" i="2"/>
  <c r="AN638" i="2" s="1"/>
  <c r="AF44" i="2"/>
  <c r="AF638" i="2" s="1"/>
  <c r="X44" i="2"/>
  <c r="X638" i="2" s="1"/>
  <c r="P44" i="2"/>
  <c r="P638" i="2" s="1"/>
  <c r="J44" i="2"/>
  <c r="J638" i="2" s="1"/>
  <c r="CA44" i="2"/>
  <c r="CA638" i="2" s="1"/>
  <c r="BK44" i="2"/>
  <c r="BK638" i="2" s="1"/>
  <c r="BC44" i="2"/>
  <c r="BC638" i="2" s="1"/>
  <c r="AU44" i="2"/>
  <c r="AU638" i="2" s="1"/>
  <c r="AM44" i="2"/>
  <c r="AM638" i="2" s="1"/>
  <c r="AE44" i="2"/>
  <c r="AE638" i="2" s="1"/>
  <c r="W44" i="2"/>
  <c r="W638" i="2" s="1"/>
  <c r="BP44" i="2"/>
  <c r="BP638" i="2" s="1"/>
  <c r="BH44" i="2"/>
  <c r="BH638" i="2" s="1"/>
  <c r="AZ44" i="2"/>
  <c r="AZ638" i="2" s="1"/>
  <c r="AJ44" i="2"/>
  <c r="AJ638" i="2" s="1"/>
  <c r="AB44" i="2"/>
  <c r="AB638" i="2" s="1"/>
  <c r="L44" i="2"/>
  <c r="L638" i="2" s="1"/>
  <c r="BW44" i="2"/>
  <c r="BW638" i="2" s="1"/>
  <c r="BG44" i="2"/>
  <c r="BG638" i="2" s="1"/>
  <c r="AY44" i="2"/>
  <c r="AY638" i="2" s="1"/>
  <c r="AI44" i="2"/>
  <c r="AI638" i="2" s="1"/>
  <c r="AA44" i="2"/>
  <c r="AA638" i="2" s="1"/>
  <c r="K44" i="2"/>
  <c r="K638" i="2" s="1"/>
  <c r="BS44" i="2"/>
  <c r="BS638" i="2" s="1"/>
  <c r="O44" i="2"/>
  <c r="O638" i="2" s="1"/>
  <c r="BX44" i="2"/>
  <c r="BX638" i="2" s="1"/>
  <c r="AR44" i="2"/>
  <c r="AR638" i="2" s="1"/>
  <c r="T44" i="2"/>
  <c r="T638" i="2" s="1"/>
  <c r="BO44" i="2"/>
  <c r="BO638" i="2" s="1"/>
  <c r="AQ44" i="2"/>
  <c r="AQ638" i="2" s="1"/>
  <c r="S44" i="2"/>
  <c r="S638" i="2" s="1"/>
  <c r="S17" i="7" l="1"/>
  <c r="S25" i="7" s="1"/>
  <c r="S39" i="7" s="1"/>
  <c r="W31" i="7"/>
  <c r="X24" i="7"/>
  <c r="T8" i="7"/>
  <c r="CB639" i="2"/>
  <c r="BD639" i="2"/>
  <c r="BP639" i="2"/>
  <c r="T639" i="2"/>
  <c r="AF639" i="2"/>
  <c r="AR639" i="2"/>
  <c r="T17" i="7" l="1"/>
  <c r="T25" i="7" s="1"/>
  <c r="T39" i="7" s="1"/>
  <c r="Y24" i="7"/>
  <c r="X31" i="7"/>
  <c r="U8" i="7"/>
  <c r="U17" i="7" l="1"/>
  <c r="U25" i="7" s="1"/>
  <c r="U39" i="7" s="1"/>
  <c r="Z24" i="7"/>
  <c r="Y31" i="7"/>
  <c r="V8" i="7"/>
  <c r="V17" i="7" l="1"/>
  <c r="V25" i="7" s="1"/>
  <c r="V39" i="7" s="1"/>
  <c r="AA24" i="7"/>
  <c r="Z31" i="7"/>
  <c r="W8" i="7"/>
  <c r="W17" i="7" l="1"/>
  <c r="W25" i="7" s="1"/>
  <c r="W39" i="7" s="1"/>
  <c r="AB24" i="7"/>
  <c r="AA31" i="7"/>
  <c r="X8" i="7"/>
  <c r="X17" i="7" l="1"/>
  <c r="X25" i="7" s="1"/>
  <c r="X39" i="7" s="1"/>
  <c r="AB31" i="7"/>
  <c r="AD24" i="7"/>
  <c r="Y8" i="7"/>
  <c r="Y17" i="7" l="1"/>
  <c r="Y25" i="7" s="1"/>
  <c r="Y39" i="7" s="1"/>
  <c r="AE24" i="7"/>
  <c r="AD31" i="7"/>
  <c r="AB34" i="7"/>
  <c r="AB35" i="7"/>
  <c r="Z8" i="7"/>
  <c r="Z17" i="7" l="1"/>
  <c r="Z25" i="7" s="1"/>
  <c r="Z39" i="7" s="1"/>
  <c r="AF24" i="7"/>
  <c r="AE31" i="7"/>
  <c r="AA8" i="7"/>
  <c r="AA17" i="7" l="1"/>
  <c r="AA25" i="7" s="1"/>
  <c r="AA39" i="7" s="1"/>
  <c r="AG24" i="7"/>
  <c r="AF31" i="7"/>
  <c r="AB8" i="7"/>
  <c r="AB17" i="7" l="1"/>
  <c r="AB64" i="7" s="1"/>
  <c r="AB57" i="7"/>
  <c r="AG31" i="7"/>
  <c r="AH24" i="7"/>
  <c r="AD8" i="7"/>
  <c r="AD17" i="7" l="1"/>
  <c r="AD25" i="7" s="1"/>
  <c r="AD39" i="7" s="1"/>
  <c r="AB25" i="7"/>
  <c r="AB39" i="7" s="1"/>
  <c r="AB43" i="7" s="1"/>
  <c r="AI24" i="7"/>
  <c r="AH31" i="7"/>
  <c r="AE8" i="7"/>
  <c r="AE17" i="7" l="1"/>
  <c r="AE25" i="7" s="1"/>
  <c r="AE39" i="7" s="1"/>
  <c r="AB42" i="7"/>
  <c r="AJ24" i="7"/>
  <c r="AI31" i="7"/>
  <c r="AF8" i="7"/>
  <c r="AF17" i="7" l="1"/>
  <c r="AF25" i="7" s="1"/>
  <c r="AF39" i="7" s="1"/>
  <c r="AK24" i="7"/>
  <c r="AJ31" i="7"/>
  <c r="AG8" i="7"/>
  <c r="AG17" i="7" l="1"/>
  <c r="AG25" i="7" s="1"/>
  <c r="AG39" i="7" s="1"/>
  <c r="AL24" i="7"/>
  <c r="AK31" i="7"/>
  <c r="AH8" i="7"/>
  <c r="AH17" i="7" l="1"/>
  <c r="AH25" i="7" s="1"/>
  <c r="AH39" i="7" s="1"/>
  <c r="AM24" i="7"/>
  <c r="AL31" i="7"/>
  <c r="AI8" i="7"/>
  <c r="AI17" i="7" l="1"/>
  <c r="AI25" i="7" s="1"/>
  <c r="AI39" i="7" s="1"/>
  <c r="AM31" i="7"/>
  <c r="AN24" i="7"/>
  <c r="AJ8" i="7"/>
  <c r="AJ17" i="7" l="1"/>
  <c r="AJ25" i="7" s="1"/>
  <c r="AJ39" i="7" s="1"/>
  <c r="AO24" i="7"/>
  <c r="AN31" i="7"/>
  <c r="AK8" i="7"/>
  <c r="AK17" i="7" l="1"/>
  <c r="AK25" i="7" s="1"/>
  <c r="AK39" i="7" s="1"/>
  <c r="AQ24" i="7"/>
  <c r="AO31" i="7"/>
  <c r="AL8" i="7"/>
  <c r="AL17" i="7" l="1"/>
  <c r="AL25" i="7" s="1"/>
  <c r="AL39" i="7" s="1"/>
  <c r="AO35" i="7"/>
  <c r="AO34" i="7"/>
  <c r="AR24" i="7"/>
  <c r="AQ31" i="7"/>
  <c r="AM8" i="7"/>
  <c r="AM17" i="7" l="1"/>
  <c r="AM25" i="7" s="1"/>
  <c r="AM39" i="7" s="1"/>
  <c r="AR31" i="7"/>
  <c r="AS24" i="7"/>
  <c r="AN8" i="7"/>
  <c r="AN17" i="7" l="1"/>
  <c r="AN25" i="7" s="1"/>
  <c r="AN39" i="7" s="1"/>
  <c r="AS31" i="7"/>
  <c r="AT24" i="7"/>
  <c r="AO8" i="7"/>
  <c r="AO57" i="7" l="1"/>
  <c r="AO17" i="7"/>
  <c r="AO64" i="7" s="1"/>
  <c r="AU24" i="7"/>
  <c r="AT31" i="7"/>
  <c r="AQ8" i="7"/>
  <c r="AO25" i="7" l="1"/>
  <c r="AO39" i="7" s="1"/>
  <c r="AO42" i="7" s="1"/>
  <c r="AQ17" i="7"/>
  <c r="AQ25" i="7" s="1"/>
  <c r="AQ39" i="7" s="1"/>
  <c r="AU31" i="7"/>
  <c r="AV24" i="7"/>
  <c r="AR8" i="7"/>
  <c r="AO43" i="7" l="1"/>
  <c r="AR17" i="7"/>
  <c r="AR25" i="7" s="1"/>
  <c r="AR39" i="7" s="1"/>
  <c r="AW24" i="7"/>
  <c r="AV31" i="7"/>
  <c r="AS8" i="7"/>
  <c r="AS17" i="7" l="1"/>
  <c r="AS25" i="7" s="1"/>
  <c r="AS39" i="7" s="1"/>
  <c r="AW31" i="7"/>
  <c r="AX24" i="7"/>
  <c r="AT8" i="7"/>
  <c r="AT17" i="7" l="1"/>
  <c r="AT25" i="7" s="1"/>
  <c r="AT39" i="7" s="1"/>
  <c r="AY24" i="7"/>
  <c r="AX31" i="7"/>
  <c r="AU8" i="7"/>
  <c r="AU17" i="7" l="1"/>
  <c r="AU25" i="7" s="1"/>
  <c r="AU39" i="7" s="1"/>
  <c r="AZ24" i="7"/>
  <c r="AY31" i="7"/>
  <c r="AV8" i="7"/>
  <c r="AV17" i="7" l="1"/>
  <c r="AV25" i="7" s="1"/>
  <c r="AV39" i="7" s="1"/>
  <c r="AZ31" i="7"/>
  <c r="BA24" i="7"/>
  <c r="AW8" i="7"/>
  <c r="AW17" i="7" l="1"/>
  <c r="AW25" i="7" s="1"/>
  <c r="AW39" i="7" s="1"/>
  <c r="BA31" i="7"/>
  <c r="BB24" i="7"/>
  <c r="AX8" i="7"/>
  <c r="AX17" i="7" l="1"/>
  <c r="AX25" i="7" s="1"/>
  <c r="AX39" i="7" s="1"/>
  <c r="BB31" i="7"/>
  <c r="BB34" i="7" s="1"/>
  <c r="BD24" i="7"/>
  <c r="AY8" i="7"/>
  <c r="AY17" i="7" l="1"/>
  <c r="AY25" i="7" s="1"/>
  <c r="AY39" i="7" s="1"/>
  <c r="BB35" i="7"/>
  <c r="BD31" i="7"/>
  <c r="BE24" i="7"/>
  <c r="AZ8" i="7"/>
  <c r="AZ17" i="7" l="1"/>
  <c r="AZ25" i="7" s="1"/>
  <c r="AZ39" i="7" s="1"/>
  <c r="BE31" i="7"/>
  <c r="BF24" i="7"/>
  <c r="BA8" i="7"/>
  <c r="BA17" i="7" l="1"/>
  <c r="BA25" i="7" s="1"/>
  <c r="BA39" i="7" s="1"/>
  <c r="BF31" i="7"/>
  <c r="BG24" i="7"/>
  <c r="BB8" i="7"/>
  <c r="BB57" i="7" l="1"/>
  <c r="BB17" i="7"/>
  <c r="BB64" i="7" s="1"/>
  <c r="BG31" i="7"/>
  <c r="BH24" i="7"/>
  <c r="BD8" i="7"/>
  <c r="BD17" i="7" l="1"/>
  <c r="BD25" i="7" s="1"/>
  <c r="BD39" i="7" s="1"/>
  <c r="BB25" i="7"/>
  <c r="BB39" i="7" s="1"/>
  <c r="BB43" i="7" s="1"/>
  <c r="BH31" i="7"/>
  <c r="BI24" i="7"/>
  <c r="BE8" i="7"/>
  <c r="BE17" i="7" l="1"/>
  <c r="BE25" i="7" s="1"/>
  <c r="BE39" i="7" s="1"/>
  <c r="BB42" i="7"/>
  <c r="BI31" i="7"/>
  <c r="BJ24" i="7"/>
  <c r="BF8" i="7"/>
  <c r="BF17" i="7" l="1"/>
  <c r="BF25" i="7" s="1"/>
  <c r="BF39" i="7" s="1"/>
  <c r="BJ31" i="7"/>
  <c r="BK24" i="7"/>
  <c r="BG8" i="7"/>
  <c r="BG17" i="7" l="1"/>
  <c r="BG25" i="7" s="1"/>
  <c r="BG39" i="7" s="1"/>
  <c r="BK31" i="7"/>
  <c r="BL24" i="7"/>
  <c r="BH8" i="7"/>
  <c r="BH17" i="7" l="1"/>
  <c r="BH25" i="7" s="1"/>
  <c r="BH39" i="7" s="1"/>
  <c r="BL31" i="7"/>
  <c r="BM24" i="7"/>
  <c r="BI8" i="7"/>
  <c r="BI17" i="7" l="1"/>
  <c r="BI25" i="7" s="1"/>
  <c r="BI39" i="7" s="1"/>
  <c r="BM31" i="7"/>
  <c r="BN24" i="7"/>
  <c r="BJ8" i="7"/>
  <c r="BJ17" i="7" l="1"/>
  <c r="BJ25" i="7" s="1"/>
  <c r="BJ39" i="7" s="1"/>
  <c r="BN31" i="7"/>
  <c r="BO24" i="7"/>
  <c r="BK8" i="7"/>
  <c r="BK17" i="7" l="1"/>
  <c r="BK25" i="7" s="1"/>
  <c r="BK39" i="7" s="1"/>
  <c r="BO31" i="7"/>
  <c r="BQ24" i="7"/>
  <c r="BL8" i="7"/>
  <c r="BL17" i="7" l="1"/>
  <c r="BL25" i="7" s="1"/>
  <c r="BL39" i="7" s="1"/>
  <c r="BQ31" i="7"/>
  <c r="BR24" i="7"/>
  <c r="BO35" i="7"/>
  <c r="BO34" i="7"/>
  <c r="BM8" i="7"/>
  <c r="BM17" i="7" l="1"/>
  <c r="BM25" i="7" s="1"/>
  <c r="BM39" i="7" s="1"/>
  <c r="BR31" i="7"/>
  <c r="BS24" i="7"/>
  <c r="BN8" i="7"/>
  <c r="BN17" i="7" l="1"/>
  <c r="BN25" i="7" s="1"/>
  <c r="BN39" i="7" s="1"/>
  <c r="BS31" i="7"/>
  <c r="BT24" i="7"/>
  <c r="BO8" i="7"/>
  <c r="BO57" i="7" l="1"/>
  <c r="BO17" i="7"/>
  <c r="BO64" i="7" s="1"/>
  <c r="BT31" i="7"/>
  <c r="BU24" i="7"/>
  <c r="BQ8" i="7"/>
  <c r="BO25" i="7" l="1"/>
  <c r="BO39" i="7" s="1"/>
  <c r="BO43" i="7" s="1"/>
  <c r="BQ17" i="7"/>
  <c r="BQ25" i="7" s="1"/>
  <c r="BQ39" i="7" s="1"/>
  <c r="BU31" i="7"/>
  <c r="BV24" i="7"/>
  <c r="BR8" i="7"/>
  <c r="BO42" i="7" l="1"/>
  <c r="BR17" i="7"/>
  <c r="BR25" i="7" s="1"/>
  <c r="BR39" i="7" s="1"/>
  <c r="BV31" i="7"/>
  <c r="BW24" i="7"/>
  <c r="BS8" i="7"/>
  <c r="BS17" i="7" l="1"/>
  <c r="BS25" i="7" s="1"/>
  <c r="BS39" i="7" s="1"/>
  <c r="BW31" i="7"/>
  <c r="BX24" i="7"/>
  <c r="BT8" i="7"/>
  <c r="BT17" i="7" l="1"/>
  <c r="BT25" i="7" s="1"/>
  <c r="BT39" i="7" s="1"/>
  <c r="BX31" i="7"/>
  <c r="BY24" i="7"/>
  <c r="BU8" i="7"/>
  <c r="BU17" i="7" l="1"/>
  <c r="BU25" i="7" s="1"/>
  <c r="BU39" i="7" s="1"/>
  <c r="BY31" i="7"/>
  <c r="BZ24" i="7"/>
  <c r="BV8" i="7"/>
  <c r="BV17" i="7" l="1"/>
  <c r="BV25" i="7" s="1"/>
  <c r="BV39" i="7" s="1"/>
  <c r="BZ31" i="7"/>
  <c r="CA24" i="7"/>
  <c r="BW8" i="7"/>
  <c r="BW17" i="7" l="1"/>
  <c r="BW25" i="7" s="1"/>
  <c r="BW39" i="7" s="1"/>
  <c r="CA31" i="7"/>
  <c r="CB24" i="7"/>
  <c r="CB31" i="7" s="1"/>
  <c r="CB34" i="7" s="1"/>
  <c r="BX8" i="7"/>
  <c r="BX17" i="7" l="1"/>
  <c r="BX25" i="7" s="1"/>
  <c r="BX39" i="7" s="1"/>
  <c r="CB35" i="7"/>
  <c r="BY8" i="7"/>
  <c r="BY17" i="7" l="1"/>
  <c r="BY25" i="7" s="1"/>
  <c r="BY39" i="7" s="1"/>
  <c r="BZ8" i="7"/>
  <c r="BZ17" i="7" l="1"/>
  <c r="BZ25" i="7" s="1"/>
  <c r="BZ39" i="7" s="1"/>
  <c r="CA8" i="7"/>
  <c r="CA17" i="7" l="1"/>
  <c r="CA25" i="7" s="1"/>
  <c r="CA39" i="7" s="1"/>
  <c r="CB8" i="7"/>
  <c r="CB57" i="7" l="1"/>
  <c r="CB17" i="7"/>
  <c r="CB25" i="7" s="1"/>
  <c r="CB39" i="7" s="1"/>
  <c r="CB42" i="7" s="1"/>
  <c r="CD8" i="7"/>
  <c r="CB64" i="7" l="1"/>
  <c r="CB43" i="7"/>
</calcChain>
</file>

<file path=xl/sharedStrings.xml><?xml version="1.0" encoding="utf-8"?>
<sst xmlns="http://schemas.openxmlformats.org/spreadsheetml/2006/main" count="10938" uniqueCount="1908">
  <si>
    <t>Lori Mack</t>
  </si>
  <si>
    <t>1008702SG</t>
  </si>
  <si>
    <t>1011447SG</t>
  </si>
  <si>
    <t>1021397SG</t>
  </si>
  <si>
    <t>Michelle Sorenson</t>
  </si>
  <si>
    <t>Amy Ward</t>
  </si>
  <si>
    <t>Caitlin Gust</t>
  </si>
  <si>
    <t>Niki Abreu</t>
  </si>
  <si>
    <t>Tammy Severson</t>
  </si>
  <si>
    <t>In PowerPlan - Assets&gt;CPR&gt;Retirement Unit tab at the top&gt;Selected Property Group 149-Computer and Word Process</t>
  </si>
  <si>
    <t>In PowerPlan - Admin&gt;Transac&gt;TransArchive - Selected Utility Accounts that Property Group 149 was used with</t>
  </si>
  <si>
    <t>Analysis:</t>
  </si>
  <si>
    <t>Deb Bisgaard</t>
  </si>
  <si>
    <t>Kambree Druce</t>
  </si>
  <si>
    <t>1020637SG</t>
  </si>
  <si>
    <t>Amount of Maintenance identified</t>
  </si>
  <si>
    <t>Blue Ally #8003822 $2,664.53
AOS #OI0041011 $17,505.20
BlueAlly #8003883 $34.82
BlueAlly #8003920 $141.31
BlueAlly #8003882 $127.00
BlueAlly #8004017 $69.57
BlueAlly #8004116 $46.72
BlueAlly #8004081 $263.23
BlueAlly #SI2003236 $811.27
BlueAlly #SI2003275 $811.27
BlueAlly #SI2004827 $4,326.79</t>
  </si>
  <si>
    <t>Paul Farrell 3/14/19</t>
  </si>
  <si>
    <t>Paul Farrell 3/28/19</t>
  </si>
  <si>
    <t>Marco INV3371980 $8787.45/9 WO's</t>
  </si>
  <si>
    <t>Automic 03-010702 $1000.45</t>
  </si>
  <si>
    <t>Shi Inv B01111971 $2575+tax; Net Direct Inv 20153570201 $6143.76; Net Direct Inv 20153570202 $500.64; Net Direct Inv 2015479 $294; Net Direct Inv 2015573 $409.92; Net Direct Inv 2015590 $456.12</t>
  </si>
  <si>
    <t>Oracle Inv 2895246 $20851.44; Net Direct INV 2015349 $375.48; Automic Inv 03-007380 $6184.60</t>
  </si>
  <si>
    <t>Avaya Inv2732280368 $4401.12; Avaya Inv 2732296499 $13,403.07</t>
  </si>
  <si>
    <t>Genesys #INV-8100-47448 $2,693.94
CDW Direct #BRR1149 $282.14
Genesys #INV-8100-47459 $4,809.75</t>
  </si>
  <si>
    <t>Matt Seidl 3/14/19</t>
  </si>
  <si>
    <t>Barrett Wendt 3/15/19</t>
  </si>
  <si>
    <t>Lockheed Martin #INV08809 $2,846.70</t>
  </si>
  <si>
    <t>Lockheed Martin #INV08809 $17,080.18</t>
  </si>
  <si>
    <t>ViryaNet #4041 $5,342.40</t>
  </si>
  <si>
    <t>AOS #OI0014161 $44.90</t>
  </si>
  <si>
    <t>AutoSol #24182 $13,630.76
BlueAlly #8004043 $7,525.20
BlueAlly #8004044 $6,515.13
Blueally #SI2002434 $588.29
Schneider Electric #7290033043 $2,229.17</t>
  </si>
  <si>
    <t>AOS #OI0014161 $135.98
AOS #OI0014243 $372.87</t>
  </si>
  <si>
    <t>AOS #OI0014161 $67.98
AOS #OI0014243 $186.44</t>
  </si>
  <si>
    <t>AOS #OI0014161 $203.96
AOS #OI0014243 $559.31</t>
  </si>
  <si>
    <t>AOS #OI0014161 $407.49
AOS #OI0014243 $1,118.62</t>
  </si>
  <si>
    <t>AOS #OI0014161 $269.41
AOS #OI0014243 $369.39</t>
  </si>
  <si>
    <t>Oracle #2817175 $5,471.32
AOS #OI0034209 $152.64</t>
  </si>
  <si>
    <t>Avtec #24940 $14,227.90</t>
  </si>
  <si>
    <t>Net Direct Inv 2013912 $1952.16; Net Direct Inv 2014151 $2030.28</t>
  </si>
  <si>
    <t>Matt Seidl 3/21/19</t>
  </si>
  <si>
    <t>Shi #B00542489 $1,114.58
Shi #B00835844 $2,563.54
Net Direct #2014635 $142.35
Net Direct #2014636 $20.33
Net Direct #2014672 $1,095.64
Net Direct #2014804 $210.36
Net Direct #2014840 $3,013.26
UC4 Software #03-004418 $190.06
Sirius Computer Solutions #IN 161230 $1,368.26</t>
  </si>
  <si>
    <t>Kelly Wrede 3/28/19</t>
  </si>
  <si>
    <t>UbiSense #1191 $21,465.00</t>
  </si>
  <si>
    <t>CPT #83009 $1613.03</t>
  </si>
  <si>
    <t>Insight #905712475 $25,202.14
Insight #905712475 $2,619.77
Net Direct #2015309 $3,341.51
High Point Networks #55062 $18,036.50
High Point Networks #60251 $174.90</t>
  </si>
  <si>
    <t>Nice #2000112084 $1,574.10
Nice #2000107569 $1,574.10</t>
  </si>
  <si>
    <t>Success Factors #IN0039848 $52,205.00</t>
  </si>
  <si>
    <t>Net Direct #2014610 $663.16
Net Direct #2014612 $663.16
Net Direct #2014624 $2,089.79
Net Direct #2014840 $2,906.12
Net Direct #201487001 $2,235.77
Net Direct #2014976 $1,747.49</t>
  </si>
  <si>
    <t>AOS #OI0038112 $14,708.30
AOS #OI0038120 $134.04
AOS #OI0038218 $2,100.62
AOS #OI0038640 $19,695.67
AOS #OI0038651 $2,544.00
AOS #OI0039289 $419.91
AOS #OI0037452 $5,880.68</t>
  </si>
  <si>
    <t>Kelly Wrede 03/30/19</t>
  </si>
  <si>
    <t>Shi #B01603005 $2,044.16</t>
  </si>
  <si>
    <t>Shi #B01681536 $2,044.15</t>
  </si>
  <si>
    <t>BlueAlly #8001846 $257.58
VPI #14-05577S $3,660.74
VPI #14-05593S $597.82</t>
  </si>
  <si>
    <t>Shi #B01428931 $1,980.60
Shi #B01464816 $2,129.51
Net Direct #2015846 $108.46</t>
  </si>
  <si>
    <t>AOS #OI0039102 $734.95</t>
  </si>
  <si>
    <t>AOS #OI0038843 $779.18
BlueAlly #8002941 $179.86</t>
  </si>
  <si>
    <t>Diabsolut #182 $5,457
Apple Inc #4376466861 $263.94</t>
  </si>
  <si>
    <t>Barrett Wendt 3/29/19</t>
  </si>
  <si>
    <t>AOS #OI0034380 $11,220.45</t>
  </si>
  <si>
    <t>Oracle #2715612 $8,182.77
UC4 Software #03-005283 $318.32
Sirius #IN 158265 $541.11</t>
  </si>
  <si>
    <t>Sirius #IN 236023 $6,122.10
BlueAlly #8001997 $326.17
Sirius #IN 244019 $8430.82
BlueAlly #2316423 $38,524.59
BlueAlly #51557271 $22,462.38
BlueAlly #7000142 $12,840
BlueAlly #7000143 $9,984.38
BlueAlly #2316423 $37,544.88</t>
  </si>
  <si>
    <t>MuleSoft #M-3588 $39,074.62</t>
  </si>
  <si>
    <t>Matt Seidl 3/25/19</t>
  </si>
  <si>
    <t>Oracle #3285996 $1,377.34</t>
  </si>
  <si>
    <t>AOS #OI0042107 $1,491.82
BlueAlly #SI2003459 $37.39
AOS #OI0042257 $914.57</t>
  </si>
  <si>
    <t>Barrett Wendt 3/28/19</t>
  </si>
  <si>
    <t>Paul Farrell 3/21/19</t>
  </si>
  <si>
    <t>BlueAlly #8003822 $2,989.07
BlueAlly #8003823 $4,727.95
BlueAlly #8003859 $2,141.62
BlueAlly #8003860 $2,161.83
BlueAlly #SI2002927 $10,226.90
BlueAlly #SI2002928 $10,131.32
BlueAlly #SI2003650 $1,120.39</t>
  </si>
  <si>
    <t>AOS #OI0041723 $1,427.56</t>
  </si>
  <si>
    <t>Insight #909845804 $5,752.79</t>
  </si>
  <si>
    <t>net Direct #8000936 $6420
net Direct #8000995 $249.67
net Direct #8001020 $909.50</t>
  </si>
  <si>
    <t>net Direct #201204165 $1367.75
net Direct #2014681 $7,623.75
net Direct #2015013 $547.94
net Direct #2015052 $8293.31
net Direct #20150530201 $514.45
net Direct #2015152 $271.14
net Direct #2015201 $1,100.24
net Direct #2015246 $2,720.14</t>
  </si>
  <si>
    <t>shi #B01428931 $1,481.40
shi #B0146416 $1,378.47</t>
  </si>
  <si>
    <t>Insight #906296776 $730.28
AOS #OI0036208 $130.22</t>
  </si>
  <si>
    <t>AOS #OI0036208 $130.22</t>
  </si>
  <si>
    <t>BlueAlly #7000271 $10,087.11
BlueAlly #700027101 $563.43
BlueAlly #8003112 $70.03
BlueAlly #8002918 $181.10
BlueAlly #8002923 $150.92
BlueAlly #8003111 $70.03
BlueAlly #8003235 $194.93
BlueAlly #8003547 $105.84</t>
  </si>
  <si>
    <t>BlueAlly #700024101 $21,340.08
BlueAlly #7000242 $21,340.08</t>
  </si>
  <si>
    <t>net Direct #20155840202 $644.65
net Direct #20155840201 $325.37</t>
  </si>
  <si>
    <t>Kelly Wrede 03/29/19</t>
  </si>
  <si>
    <t>net Direct #2015651 $9204.93</t>
  </si>
  <si>
    <t>ViryaNet #3737 $787.05
ViryaNet #4041 $5,342.40</t>
  </si>
  <si>
    <t>Matt Seidl 03/21/19</t>
  </si>
  <si>
    <t>net Direct #2015780 $189.80
net Direct #2015781 $88.12
net Direct #2015780 $176.24</t>
  </si>
  <si>
    <t>Paul Farrell 3/25/19</t>
  </si>
  <si>
    <t>AOS #OI0034791 $7,418.63
AOS #OI0034192 $50.80
AOS #OI0034637 $858.03
AOS #OI0034548 $34.19
AOS #OI0034670 $743.44
AOS #OI0034790 $965.65
AOS #OI0035759 $975.76
AOS #IO0036010 $786.53
SKC #INV1986197 $1,214.19</t>
  </si>
  <si>
    <t>AOS #OI0038895 $921.60
AOS #OI0039111 $242.68</t>
  </si>
  <si>
    <t>Choice Solutions #120066NE $14,148.88
Choice Soltutions #12101NE $14,148.88</t>
  </si>
  <si>
    <t>Brian Schaben 4/1/19</t>
  </si>
  <si>
    <t>CDW #GH42929 $21,750.16
CDW #GB44951 $4,102.20</t>
  </si>
  <si>
    <t>Barrett Wendt 3/25/19</t>
  </si>
  <si>
    <t>Apple Inc #4407043332 $837.40</t>
  </si>
  <si>
    <t>Apple Inc #4382300550 $11,723.60 
Apple Inc #4390271958 $84.14
Apple Inc #4396751698 $841.40</t>
  </si>
  <si>
    <t>Apple Inc #4382300549 $6,699.20</t>
  </si>
  <si>
    <t>Marco #INV3371980 $1,522.15
Marco #INV3386859 $492.51</t>
  </si>
  <si>
    <t>Marco #INV3371980 $789.46
Marco #INV3386859 $215.43</t>
  </si>
  <si>
    <t>Matt Seidl 3/29/19</t>
  </si>
  <si>
    <t>Bomgar #INV0027268 $2,605.70</t>
  </si>
  <si>
    <t>Vormetric #INV0000735 $1,931.67
Vormetric #INV0000961 $734.58</t>
  </si>
  <si>
    <t>QTS #15/136 $208.00</t>
  </si>
  <si>
    <t>AOS #OI0040737 $805.20</t>
  </si>
  <si>
    <t>GreyHeller #480 $14,116.63</t>
  </si>
  <si>
    <t>AOS #OI0041134 $500.79</t>
  </si>
  <si>
    <t>Barret Wendt 4/4/19</t>
  </si>
  <si>
    <t>AOS #OI0035685 $1,487.99</t>
  </si>
  <si>
    <t>Blue Ally #8002649 $107.44</t>
  </si>
  <si>
    <t>Pentaho #INV-009455 $7,958.13</t>
  </si>
  <si>
    <t>AOD #OI00OQ022527 $11,486.63
AOS #OI0039461 $38.65
AOS #OI0039462 $115.95
AOS #OI0039745 $250.26
AOS #OI0039829 $115.20
AOS #OI 0039907 $115.56
AOS #OI0039908 $115.56
AOS #OI0039949 $128.00
AOS #OI0040342 $1,211.57
AOS #OI0040672 $775.80
AOS #OI0040979 $11,594.99</t>
  </si>
  <si>
    <t>BlueAlly #7000243 $6,027.58
Blue Ally #8003231 $966.08
BlueAlly #800323101 $10,079.57</t>
  </si>
  <si>
    <t>Barrett Wendt 4/4/19</t>
  </si>
  <si>
    <t>AOS #OI0038099 $346.68</t>
  </si>
  <si>
    <t>BlueAlly #8001832 $4,823.52
BlueAllly #8001982 $1,783.82
BlueAlly #80018440202 $101.68
BlueAlly #80018440201 $6,013.76
BlueAlly #8001790 $1,450.33
BlueAlly #2299766 $1,283.48
Shi #B01658404 $639.15</t>
  </si>
  <si>
    <t>Barrett Wendt 04/04/19</t>
  </si>
  <si>
    <t>Apple #4328245292 $2,440.42
Apple #4570926291 $2,849.28
AOS #OI0040163 $123.07</t>
  </si>
  <si>
    <t>Graphic Tech #879 $33,750</t>
  </si>
  <si>
    <t>Oracle #3484068 $8,846.88</t>
  </si>
  <si>
    <t>Oracle #43454622 $23,987.00
Oracle #3413482 $1,016.50</t>
  </si>
  <si>
    <t>Apple #4321387247 $211.86
Apple #4323939139 $104.94
Apple #4326491701 $6,678.00</t>
  </si>
  <si>
    <t>Automic #03-009656 $192.60</t>
  </si>
  <si>
    <t>Matt Seidl 04/04/19</t>
  </si>
  <si>
    <t>Oracle #2983679 $11,534.60</t>
  </si>
  <si>
    <t>Oracle #3151179 $3,194.08</t>
  </si>
  <si>
    <t>Verint #431457 $2,262.00</t>
  </si>
  <si>
    <t>Eagle Research Corporation #154631 $5,876.64</t>
  </si>
  <si>
    <t>Bizco #INV0008901 $993.81</t>
  </si>
  <si>
    <t>Blue Ally #8003989 $3,419.67</t>
  </si>
  <si>
    <t>Apple #4415880500 $83.74
AOS #OI0041043 $157.24
AOS #OI0041176 $85.33
AOS #OI0041530 $1,091.14
Marco #INV3844016 $2,273.70</t>
  </si>
  <si>
    <t>AOS #OI0041951 $2,239.52
AOS #OI0042132 $298.84
AOS #OI0042236 $41,711.70</t>
  </si>
  <si>
    <t>AOS #OI0042191 $2,440.65</t>
  </si>
  <si>
    <t>Apple #4402920309 $84.14
Apple #4381155200 $86.70
Apple #4381242328 $251.22
Apple #4381183508 $84.53
Apple #4382301311 $84.53
Apple #4407043332 $841.35
Applr #4407903737 $83.74
Apple #4407043332 $841.35</t>
  </si>
  <si>
    <t>Veriforce #170334 $187.25</t>
  </si>
  <si>
    <t>Matt Seidl 03/29/19</t>
  </si>
  <si>
    <t>ARM #ADRM-BHSC-0001 #39,790.63
Sandhill #IN0021368 $9269.77</t>
  </si>
  <si>
    <t>Choice Solutions #117183NE $23,122.08
Choice Solutions #117300NE $34,041.33</t>
  </si>
  <si>
    <t>Brian Schaben 4/5/19</t>
  </si>
  <si>
    <t>Siemans #5601294207 $2340</t>
  </si>
  <si>
    <t>Siemen #5601294221 $1,508.52</t>
  </si>
  <si>
    <t>AOS #OI0040663 $732.00</t>
  </si>
  <si>
    <t>AOS #OI0038258 $6,057.90
AOS #OI0038628 $2,827.02</t>
  </si>
  <si>
    <t>Brain Schaben 4/5/19</t>
  </si>
  <si>
    <t>OSI Agreement $33,675
netDirect #2014886 $1,180.20</t>
  </si>
  <si>
    <t>AOS #OI0014161 $127.08
AOS #OI0014243 $348.48</t>
  </si>
  <si>
    <t>Brain Schaben 4/8/19</t>
  </si>
  <si>
    <t>BlueAlly Inv#8003893 $16,371; BlueAlly Inv#SI2004060 $6,968.54; BlueAlly INV# 8003836 $2490.82; Blue Ally Inv# 8003885 $11,223.84; Blue Ally INV# SI2003277 $176.59; Blue Ally INV# SI20033342 $176.59</t>
  </si>
  <si>
    <t>Choice Solutions INV# 114459NE $963; Choice Solutions INV# 114196NE $53,036; Blue Ally INV# 51552465 $1218.86; Blue Ally INV#8002367 $5739.05</t>
  </si>
  <si>
    <t>Apple Inc INV#4339428381 $5,530; AOS INV# OI0039973 $28</t>
  </si>
  <si>
    <t>Blue Ally INV#SI2011329 $314.50</t>
  </si>
  <si>
    <t>Choice Solutions INV# 123838NE $3053.04</t>
  </si>
  <si>
    <t>AOS Inv# OI0042127 $7765.20</t>
  </si>
  <si>
    <t>SKC INV#1934360 $2761.57; SKC INV#1934352 $2761.57; SKC INV# 1940424 $9993.52; AOS INV# OI0032400 $268.14; SKC INV1935046 $2977.65; SKC INV 1954330 $648.45; SKC INV1924379 $3242.16; SKC INV1929509 $1296.90; KSC INV1929517 $648.45; SKC INV 1951906 $803.09; SKC INV1953907 $864.56</t>
  </si>
  <si>
    <t>Reliant INV# 12636 $7422.12</t>
  </si>
  <si>
    <t>SoftwareAG INV# 1150032044 $75467.10</t>
  </si>
  <si>
    <t>Already expensed</t>
  </si>
  <si>
    <t>BlueAlly INV#8003760 $5320.58; AOS INV#OI0039516 $2127.98; AOS INV# OI0039983 $6392.09; AOS INV#OI0039982 $10647.59; AOS INV#OI0040542 $1055.88; Choice Solutions INV#117416NE $7955.45; BlueAlly INV# 8003236 $100.80; Blue Ally INV#8003295 $3069.18; Choice solutionsINV# 8100732438F $20,133.83; Perficient INV# 5873 $6110.21</t>
  </si>
  <si>
    <t>Property Reviewer</t>
  </si>
  <si>
    <t>Support expired prior to in-service date</t>
  </si>
  <si>
    <t>net Direct #20153570202 $66.96
net Direct #20153570202 $184.14
net Direct #2015807 $207.76
Choice Solutions #111354NE $1070
Choice Solutions #112854NE $8,426.25
Choice Solutions #113112NE $55,167.70</t>
  </si>
  <si>
    <t>AOS #OI0014161 $271.96
AOS #OI0014243 $745.75
AOS #OI0013434 $102,955.11</t>
  </si>
  <si>
    <t>AOS INVOI0038916 $53.42; AOS INVOI0038750 $2618.73</t>
  </si>
  <si>
    <t>AOS INV OI0039751 $961.98; AOS INV OI0039909 $572.02; AOS INV OI0039988 $744.64</t>
  </si>
  <si>
    <t>Apple INV4331033625 $8,993.04</t>
  </si>
  <si>
    <t>Apple INV4332653587 $4689.44</t>
  </si>
  <si>
    <t>Apple INV4337115277 $9211.40</t>
  </si>
  <si>
    <t>Apple INV4343242136 $418.70</t>
  </si>
  <si>
    <t>Apple INV4334677820 $11,974.82</t>
  </si>
  <si>
    <t>AERCOR wireless INV# 13522 $1361.46</t>
  </si>
  <si>
    <t>AOS INV OI0040162$4356.37</t>
  </si>
  <si>
    <t>AOS INV# OI 0039994 $1585.49</t>
  </si>
  <si>
    <t>AOS INV# OI0039994 624.56</t>
  </si>
  <si>
    <t>AOS INV# OI 0039994 $273.25</t>
  </si>
  <si>
    <t>If maintenance found -invoice number and amount</t>
  </si>
  <si>
    <t>IT reviewer</t>
  </si>
  <si>
    <t>Apple Inc #4382300552 $12,728.48
Apple Inc #4391170344 $84.53</t>
  </si>
  <si>
    <t xml:space="preserve"> Apple Inc #4382300551 $7,536.60</t>
  </si>
  <si>
    <t>ViryaNet #4041 $4293.00</t>
  </si>
  <si>
    <t>Barrett Wendt 3/19/19</t>
  </si>
  <si>
    <t>Brian Schaben 4/8/19</t>
  </si>
  <si>
    <t>Brian Shaben 4/4/19</t>
  </si>
  <si>
    <t>Barrett Wendt 4/11/19</t>
  </si>
  <si>
    <t>Apple INV# 4324134651 $221.54</t>
  </si>
  <si>
    <t>Created listing of Work Orders:</t>
  </si>
  <si>
    <t>Request:</t>
  </si>
  <si>
    <t>Perform an analysis of all capitalized information technology (IT) projects from 2013 through the date of the final audit report to identify all instances of the inappropriate inclusion of IT maintenance costs and over accrual of interest.</t>
  </si>
  <si>
    <t>Provide the results of the analysis to DAA for review.</t>
  </si>
  <si>
    <t>Kambree</t>
  </si>
  <si>
    <t xml:space="preserve">Kambree </t>
  </si>
  <si>
    <t>Deb</t>
  </si>
  <si>
    <t>1020124SG</t>
  </si>
  <si>
    <t>1020125SG</t>
  </si>
  <si>
    <t>1020131SG</t>
  </si>
  <si>
    <t>1020369SG</t>
  </si>
  <si>
    <t>1020605SG</t>
  </si>
  <si>
    <t>1020617SG</t>
  </si>
  <si>
    <t>1020751SG</t>
  </si>
  <si>
    <t>1020937SG</t>
  </si>
  <si>
    <t>1020955SG</t>
  </si>
  <si>
    <t>1021068SG</t>
  </si>
  <si>
    <t>Tamra Payne</t>
  </si>
  <si>
    <t>1011637SG</t>
  </si>
  <si>
    <t>1020126SG</t>
  </si>
  <si>
    <t>1020165SG</t>
  </si>
  <si>
    <t>1020665SG</t>
  </si>
  <si>
    <t>1020709SG</t>
  </si>
  <si>
    <t>1021461SG</t>
  </si>
  <si>
    <t>1021467SG</t>
  </si>
  <si>
    <t>1021469SG</t>
  </si>
  <si>
    <t>1021493SG</t>
  </si>
  <si>
    <t>Blanket WO - no date needed</t>
  </si>
  <si>
    <t>Work Order Number</t>
  </si>
  <si>
    <t>Accounting for Computer Software and Hardware Costs Analysis</t>
  </si>
  <si>
    <t>Work Order Creation Date</t>
  </si>
  <si>
    <t>Work Order In-Service Date</t>
  </si>
  <si>
    <t>Work Order Close Date (moved to 101 Plant In-Service)</t>
  </si>
  <si>
    <t>Apple INV#4383794996 $86.70; Apple INV4343128002 $79; CDW INVPN27727 $154.76; CDW PN39007 $464.28; Apple Inv# 4383779000 $753.66; Apple Inv# 4343128002 $79</t>
  </si>
  <si>
    <t>No maintenance to review</t>
  </si>
  <si>
    <t>Matt Seidl 04/29/19; Tyson Schlenker 4/29/19</t>
  </si>
  <si>
    <t>This worksheet is the calculation of maintenance improperly capitalized for all of Black Hills Corporation</t>
  </si>
  <si>
    <t xml:space="preserve">No maintenance </t>
  </si>
  <si>
    <t>Insight #904339871 $295.39
netdirect systems #2014384 $841.43
OrecX #11570 $1,446.90
AOS #OI012417 $1,883.09
AOS #OI012670 $122.20
AOS #OI0013201 $9,154.58</t>
  </si>
  <si>
    <t>Calculated impact to the Black Hills Power and corresponding accrued interest will be calculated in next phase of the analysis</t>
  </si>
  <si>
    <t>January</t>
  </si>
  <si>
    <t>February</t>
  </si>
  <si>
    <t>March</t>
  </si>
  <si>
    <t>April</t>
  </si>
  <si>
    <t>May</t>
  </si>
  <si>
    <t>June</t>
  </si>
  <si>
    <t>July</t>
  </si>
  <si>
    <t>August</t>
  </si>
  <si>
    <t>September</t>
  </si>
  <si>
    <t>October</t>
  </si>
  <si>
    <t>November</t>
  </si>
  <si>
    <t>December</t>
  </si>
  <si>
    <t>x</t>
  </si>
  <si>
    <t>Depr Expense</t>
  </si>
  <si>
    <t>Total</t>
  </si>
  <si>
    <t>Grand Total</t>
  </si>
  <si>
    <t>601530</t>
  </si>
  <si>
    <t>601520</t>
  </si>
  <si>
    <t>601510</t>
  </si>
  <si>
    <t>601500</t>
  </si>
  <si>
    <t>501930</t>
  </si>
  <si>
    <t>501825</t>
  </si>
  <si>
    <t>501820</t>
  </si>
  <si>
    <t>501815</t>
  </si>
  <si>
    <t>501810</t>
  </si>
  <si>
    <t>501801</t>
  </si>
  <si>
    <t>501500</t>
  </si>
  <si>
    <t>501461</t>
  </si>
  <si>
    <t>501400</t>
  </si>
  <si>
    <t>501300</t>
  </si>
  <si>
    <t>501200</t>
  </si>
  <si>
    <t>501100</t>
  </si>
  <si>
    <t>316900</t>
  </si>
  <si>
    <t>315900</t>
  </si>
  <si>
    <t>314900</t>
  </si>
  <si>
    <t>313900</t>
  </si>
  <si>
    <t>312900</t>
  </si>
  <si>
    <t>311900</t>
  </si>
  <si>
    <t>200900</t>
  </si>
  <si>
    <t>190900</t>
  </si>
  <si>
    <t>190505</t>
  </si>
  <si>
    <t>180900</t>
  </si>
  <si>
    <t>170900</t>
  </si>
  <si>
    <t>160900</t>
  </si>
  <si>
    <t>132900</t>
  </si>
  <si>
    <t>120900</t>
  </si>
  <si>
    <t>111900</t>
  </si>
  <si>
    <t>110900</t>
  </si>
  <si>
    <t>Oper Unit</t>
  </si>
  <si>
    <t>Date</t>
  </si>
  <si>
    <t>Sum of Stat Amt</t>
  </si>
  <si>
    <t/>
  </si>
  <si>
    <t>990120</t>
  </si>
  <si>
    <t>BHSC ALLOCATION RATES</t>
  </si>
  <si>
    <t>90106A0001</t>
  </si>
  <si>
    <t>50516</t>
  </si>
  <si>
    <t>BHSC Allocation Rates</t>
  </si>
  <si>
    <t>8900106</t>
  </si>
  <si>
    <t>50515</t>
  </si>
  <si>
    <t>50514</t>
  </si>
  <si>
    <t>50513</t>
  </si>
  <si>
    <t>50512</t>
  </si>
  <si>
    <t>50511</t>
  </si>
  <si>
    <t>50510</t>
  </si>
  <si>
    <t>50509</t>
  </si>
  <si>
    <t>50508</t>
  </si>
  <si>
    <t>2012 BHSC ALLOC FACTORS</t>
  </si>
  <si>
    <t>8900106A</t>
  </si>
  <si>
    <t>2010 BHSC ALLOC FACTORS</t>
  </si>
  <si>
    <t>9000105</t>
  </si>
  <si>
    <t>2014 BHSC ALLOC FACTORS</t>
  </si>
  <si>
    <t>2013 BHSC ALLOC FACTORS</t>
  </si>
  <si>
    <t>2011 BHSC ALLOC FACTORS</t>
  </si>
  <si>
    <t>50507</t>
  </si>
  <si>
    <t>50506</t>
  </si>
  <si>
    <t>50505</t>
  </si>
  <si>
    <t>50504</t>
  </si>
  <si>
    <t>50503</t>
  </si>
  <si>
    <t>50502</t>
  </si>
  <si>
    <t>50501</t>
  </si>
  <si>
    <t>10197</t>
  </si>
  <si>
    <t>10111</t>
  </si>
  <si>
    <t>10110</t>
  </si>
  <si>
    <t>10109</t>
  </si>
  <si>
    <t>10106</t>
  </si>
  <si>
    <t>10105</t>
  </si>
  <si>
    <t>10104</t>
  </si>
  <si>
    <t>10103</t>
  </si>
  <si>
    <t>10102</t>
  </si>
  <si>
    <t>DateTime</t>
  </si>
  <si>
    <t>Stat Amt</t>
  </si>
  <si>
    <t>Posted</t>
  </si>
  <si>
    <t>Ref</t>
  </si>
  <si>
    <t>Sum Amount</t>
  </si>
  <si>
    <t>Alloc Type</t>
  </si>
  <si>
    <t>Affiliate</t>
  </si>
  <si>
    <t>Product</t>
  </si>
  <si>
    <t>Resource</t>
  </si>
  <si>
    <t>Activity</t>
  </si>
  <si>
    <t>Work Order</t>
  </si>
  <si>
    <t>Account</t>
  </si>
  <si>
    <t>Dept</t>
  </si>
  <si>
    <t>Line Descr</t>
  </si>
  <si>
    <t>Journal ID</t>
  </si>
  <si>
    <t>Unit</t>
  </si>
  <si>
    <t xml:space="preserve"> 260</t>
  </si>
  <si>
    <t>JRNL_LN_TRANS_DTL</t>
  </si>
  <si>
    <t>OP UNIT</t>
  </si>
  <si>
    <t>DESCR</t>
  </si>
  <si>
    <t>GL BU</t>
  </si>
  <si>
    <t>GL BU DESCRIPTION</t>
  </si>
  <si>
    <t>501480</t>
  </si>
  <si>
    <t>BHEP GENERAL</t>
  </si>
  <si>
    <t>10101</t>
  </si>
  <si>
    <t>BH EXPLORATION AND PRODUCTION</t>
  </si>
  <si>
    <t>801115</t>
  </si>
  <si>
    <t>BHEP BLOOMFIELD FIELD OFFICE</t>
  </si>
  <si>
    <t>WRD GENERAL</t>
  </si>
  <si>
    <t>WYODAK RESOURCES DEV CORP</t>
  </si>
  <si>
    <t>801106</t>
  </si>
  <si>
    <t>WRD COAL MINE FAC</t>
  </si>
  <si>
    <t>BHW GENERAL</t>
  </si>
  <si>
    <t>BLACK HILLS WYOMING LLC</t>
  </si>
  <si>
    <t>501201</t>
  </si>
  <si>
    <t>BHW WYGEN 1</t>
  </si>
  <si>
    <t>501202</t>
  </si>
  <si>
    <t>BHW CT2 GAS TURBINE</t>
  </si>
  <si>
    <t>501203</t>
  </si>
  <si>
    <t>BHW WYGEN 1 MEAN</t>
  </si>
  <si>
    <t>501204</t>
  </si>
  <si>
    <t>open</t>
  </si>
  <si>
    <t>501205</t>
  </si>
  <si>
    <t>BHW CT2 CITY OF GILLETTE</t>
  </si>
  <si>
    <t>ENS GENERAL</t>
  </si>
  <si>
    <t>DO NOT USE-ENSERCO ENERGY INC</t>
  </si>
  <si>
    <t>501301</t>
  </si>
  <si>
    <t>ENS DORCHESTER VIE</t>
  </si>
  <si>
    <t>501302</t>
  </si>
  <si>
    <t>ENS - GAIN/LOSS ON ASSET SALE</t>
  </si>
  <si>
    <t>501303</t>
  </si>
  <si>
    <t>EMS - GAIN/LOSS ON ASSET SALE</t>
  </si>
  <si>
    <t>DO NOT USE - ENSERCO MIDSTREAM</t>
  </si>
  <si>
    <t>EMS GENERAL</t>
  </si>
  <si>
    <t>501501</t>
  </si>
  <si>
    <t>EMS ALEXANDER STATION</t>
  </si>
  <si>
    <t>501502</t>
  </si>
  <si>
    <t>EMS NORTH HOUSE CREEK</t>
  </si>
  <si>
    <t>501503</t>
  </si>
  <si>
    <t>EMS WAMSUTTER STATION</t>
  </si>
  <si>
    <t>501504</t>
  </si>
  <si>
    <t>EMS  FRYBURG STATION</t>
  </si>
  <si>
    <t>501505</t>
  </si>
  <si>
    <t>EMS CASPER STATION</t>
  </si>
  <si>
    <t>501506</t>
  </si>
  <si>
    <t>EMS FOUR MILE STATION</t>
  </si>
  <si>
    <t>501507</t>
  </si>
  <si>
    <t>EMS ILES STATION</t>
  </si>
  <si>
    <t>501508</t>
  </si>
  <si>
    <t>EMS BEAVER LODGE</t>
  </si>
  <si>
    <t>501509</t>
  </si>
  <si>
    <t>EMS BERTHOLD TERMINAL</t>
  </si>
  <si>
    <t>501510</t>
  </si>
  <si>
    <t>EMS - GASCOYNE CRUDE TERMINAL</t>
  </si>
  <si>
    <t>ID GENERAL</t>
  </si>
  <si>
    <t>INACT -BH IDAHO OPERATIONS LLC</t>
  </si>
  <si>
    <t>501401</t>
  </si>
  <si>
    <t>ID RUPERT</t>
  </si>
  <si>
    <t>501402</t>
  </si>
  <si>
    <t>ID GLENNS FERRY</t>
  </si>
  <si>
    <t>501420</t>
  </si>
  <si>
    <t>EIF GENERAL</t>
  </si>
  <si>
    <t>10107</t>
  </si>
  <si>
    <t>EIF INVESTORS INC</t>
  </si>
  <si>
    <t>501460</t>
  </si>
  <si>
    <t>BHEG GENERAL</t>
  </si>
  <si>
    <t>BH ELECTRIC GENERATION LLC</t>
  </si>
  <si>
    <t>BHEG COIPP ALLOCATION</t>
  </si>
  <si>
    <t>501462</t>
  </si>
  <si>
    <t>BHEG BUSCH RANCH II</t>
  </si>
  <si>
    <t>501463</t>
  </si>
  <si>
    <t>BHEG IOWA WIND</t>
  </si>
  <si>
    <t>501464</t>
  </si>
  <si>
    <t>EG BUSCH RANCH I</t>
  </si>
  <si>
    <t>NR GENERAL</t>
  </si>
  <si>
    <t>BH NON REG HOLDINGS LLC</t>
  </si>
  <si>
    <t>501802</t>
  </si>
  <si>
    <t>NR DNV COMMON</t>
  </si>
  <si>
    <t>501803</t>
  </si>
  <si>
    <t>NR NOT ALLOCATED</t>
  </si>
  <si>
    <t>NR BHEP CHARGES</t>
  </si>
  <si>
    <t>NR GAS RESOURCES CHARGES</t>
  </si>
  <si>
    <t>NR PLATEAU PROD CHARGES</t>
  </si>
  <si>
    <t>NR BHEP MIDSTREAM</t>
  </si>
  <si>
    <t>801009</t>
  </si>
  <si>
    <t>NR DENVER OFFICE FAC</t>
  </si>
  <si>
    <t>910110</t>
  </si>
  <si>
    <t>NR ENSERCO - POST CLOSE</t>
  </si>
  <si>
    <t>IPP GENERAL</t>
  </si>
  <si>
    <t>BLACK HILLS COLORADO IPP, LLC</t>
  </si>
  <si>
    <t>501931</t>
  </si>
  <si>
    <t>IPP GENERATION</t>
  </si>
  <si>
    <t>501932</t>
  </si>
  <si>
    <t>IPP - UNIT 5</t>
  </si>
  <si>
    <t>501933</t>
  </si>
  <si>
    <t>IPP - BUSCH RANCH WIND PHASEII</t>
  </si>
  <si>
    <t>501910</t>
  </si>
  <si>
    <t>GEN GENERAL</t>
  </si>
  <si>
    <t>10112</t>
  </si>
  <si>
    <t>GENERATION DEVELOPMENT CO LLC</t>
  </si>
  <si>
    <t>501600</t>
  </si>
  <si>
    <t>N780BH COMMON OpUnit</t>
  </si>
  <si>
    <t>10114</t>
  </si>
  <si>
    <t>N780BH, LLC</t>
  </si>
  <si>
    <t>570000</t>
  </si>
  <si>
    <t>EG BUSCH RANCH I - GENERAL</t>
  </si>
  <si>
    <t>10115</t>
  </si>
  <si>
    <t>BH COLORADO WIND, LLC</t>
  </si>
  <si>
    <t>570001</t>
  </si>
  <si>
    <t>580000</t>
  </si>
  <si>
    <t>BHEG IOWA WIND - GENERAL</t>
  </si>
  <si>
    <t>10116</t>
  </si>
  <si>
    <t>NORTHERN IOWA WINDPOWER</t>
  </si>
  <si>
    <t>580001</t>
  </si>
  <si>
    <t>501483</t>
  </si>
  <si>
    <t>BHMS GENERAL</t>
  </si>
  <si>
    <t>10196</t>
  </si>
  <si>
    <t>BLACK HILLS MIDSTREAM, LLC</t>
  </si>
  <si>
    <t>BHEP GENERAL CHARGES</t>
  </si>
  <si>
    <t>BHEP PPLSOFT INTFC TO HORIZON</t>
  </si>
  <si>
    <t>BHEP GAS RESOURCE CHARGES</t>
  </si>
  <si>
    <t>BHEP PLATEAU PROD CHARGES</t>
  </si>
  <si>
    <t>BHEP MIDSTREAM CHARGES</t>
  </si>
  <si>
    <t>501482</t>
  </si>
  <si>
    <t>BHGR GENERAL</t>
  </si>
  <si>
    <t>10198</t>
  </si>
  <si>
    <t>BH GAS RESOURCES INC</t>
  </si>
  <si>
    <t>501481</t>
  </si>
  <si>
    <t>BHPP GENERAL</t>
  </si>
  <si>
    <t>10199</t>
  </si>
  <si>
    <t>BH PLATEAU PRODUCTION LLC</t>
  </si>
  <si>
    <t>599900</t>
  </si>
  <si>
    <t>NON_UTILITY MONEY POOL (NUMP)</t>
  </si>
  <si>
    <t>10599</t>
  </si>
  <si>
    <t>NON_UTILITY MONEY POOL CO</t>
  </si>
  <si>
    <t>170001</t>
  </si>
  <si>
    <t>BHP BEN FRENCH STEAM</t>
  </si>
  <si>
    <t>BLACK HILLS POWER INC</t>
  </si>
  <si>
    <t>170002</t>
  </si>
  <si>
    <t>BHP BEN FRENCH DIESELS</t>
  </si>
  <si>
    <t>170003</t>
  </si>
  <si>
    <t>BHP BEN FRENCH CT</t>
  </si>
  <si>
    <t>170004</t>
  </si>
  <si>
    <t>BHP NSC STEAM I</t>
  </si>
  <si>
    <t>170005</t>
  </si>
  <si>
    <t>BHP NSC STEAM II</t>
  </si>
  <si>
    <t>170006</t>
  </si>
  <si>
    <t>BHP NSC COMMON</t>
  </si>
  <si>
    <t>170007</t>
  </si>
  <si>
    <t>BHP OSAGE</t>
  </si>
  <si>
    <t>170008</t>
  </si>
  <si>
    <t>BHP WYODAK I PLANT</t>
  </si>
  <si>
    <t>170009</t>
  </si>
  <si>
    <t>BHP COMMON PRODUCTION</t>
  </si>
  <si>
    <t>170010</t>
  </si>
  <si>
    <t>BHP NSC CT1</t>
  </si>
  <si>
    <t>170011</t>
  </si>
  <si>
    <t>BHP NSC NORTH</t>
  </si>
  <si>
    <t>170012</t>
  </si>
  <si>
    <t>BHP NSC SOUTH</t>
  </si>
  <si>
    <t>170013</t>
  </si>
  <si>
    <t>BHP LANGE CT</t>
  </si>
  <si>
    <t>170017</t>
  </si>
  <si>
    <t>BHP WYGEN 3</t>
  </si>
  <si>
    <t>170018</t>
  </si>
  <si>
    <t>BHP WYGEN 3 MDU</t>
  </si>
  <si>
    <t>170019</t>
  </si>
  <si>
    <t>BHP WYGEN 3 GILLETTE</t>
  </si>
  <si>
    <t>170020</t>
  </si>
  <si>
    <t>BHP-BUTTE COUNTY WIND GEN</t>
  </si>
  <si>
    <t>170021</t>
  </si>
  <si>
    <t>BHP CHEYENNE GEN STATION</t>
  </si>
  <si>
    <t>170025</t>
  </si>
  <si>
    <t>BHP BEN FRENCH COMMON</t>
  </si>
  <si>
    <t>170097</t>
  </si>
  <si>
    <t>BHP SD NORTHERN HILLS</t>
  </si>
  <si>
    <t>170098</t>
  </si>
  <si>
    <t>BHP SD SOUTHERN HILLS</t>
  </si>
  <si>
    <t>170099</t>
  </si>
  <si>
    <t>BHP SOUTH DAKOTA</t>
  </si>
  <si>
    <t>170101</t>
  </si>
  <si>
    <t>BHP SD ANAMOSA SUB</t>
  </si>
  <si>
    <t>170102</t>
  </si>
  <si>
    <t>BHP SD ARGYLE SUB</t>
  </si>
  <si>
    <t>170103</t>
  </si>
  <si>
    <t>BHP SD BEN FRENCH 24.9KV SUB</t>
  </si>
  <si>
    <t>170104</t>
  </si>
  <si>
    <t>BHP SD CAMBELL STREET SUB</t>
  </si>
  <si>
    <t>170105</t>
  </si>
  <si>
    <t>BHP SD CEMETERY SUB</t>
  </si>
  <si>
    <t>170106</t>
  </si>
  <si>
    <t>BHP SD CENTURY ROAD SUB</t>
  </si>
  <si>
    <t>170107</t>
  </si>
  <si>
    <t>BHP SD CROSS ST SUB</t>
  </si>
  <si>
    <t>170108</t>
  </si>
  <si>
    <t>BHP SD CUSTER SUB</t>
  </si>
  <si>
    <t>170109</t>
  </si>
  <si>
    <t>BHP SD DENVER ST SUB</t>
  </si>
  <si>
    <t>170110</t>
  </si>
  <si>
    <t>BHP SD EAST NORTH STREET SUB</t>
  </si>
  <si>
    <t>170111</t>
  </si>
  <si>
    <t>BHP SD EDGEMONT CITY SUB</t>
  </si>
  <si>
    <t>170112</t>
  </si>
  <si>
    <t>BHP SD FIFTH STREET SUB</t>
  </si>
  <si>
    <t>170113</t>
  </si>
  <si>
    <t>BHP SD FOURTH STREET SUB</t>
  </si>
  <si>
    <t>170114</t>
  </si>
  <si>
    <t>BHP SD HAY CREEK SUB</t>
  </si>
  <si>
    <t>170115</t>
  </si>
  <si>
    <t>BHP SD HILL CIY 24.9/4160KvSUB</t>
  </si>
  <si>
    <t>170116</t>
  </si>
  <si>
    <t>BHP SD HILL CTY 69/24.9KV SUB</t>
  </si>
  <si>
    <t>170117</t>
  </si>
  <si>
    <t>BHP SD HILLSVIEW SUB</t>
  </si>
  <si>
    <t>170118</t>
  </si>
  <si>
    <t>BHP SD HOT SPRINGS SUB</t>
  </si>
  <si>
    <t>170119</t>
  </si>
  <si>
    <t>BHP SD LANGE SUB</t>
  </si>
  <si>
    <t>170120</t>
  </si>
  <si>
    <t>BHP SD MERRILAT SUB</t>
  </si>
  <si>
    <t>170122</t>
  </si>
  <si>
    <t>BHP SD MOUNTAIN VIEW SUB</t>
  </si>
  <si>
    <t>170123</t>
  </si>
  <si>
    <t>BHP SD NEWELL SUBSTATION</t>
  </si>
  <si>
    <t>170124</t>
  </si>
  <si>
    <t>BHP SD NISLAND SUB</t>
  </si>
  <si>
    <t>170125</t>
  </si>
  <si>
    <t>BHP SD PACTOLA SUB</t>
  </si>
  <si>
    <t>170126</t>
  </si>
  <si>
    <t>BHP SD PLEASANT VALLEY SUB</t>
  </si>
  <si>
    <t>170127</t>
  </si>
  <si>
    <t>BHP SD PLUMA SUB</t>
  </si>
  <si>
    <t>170128</t>
  </si>
  <si>
    <t>BHP SD PROVO SUBSTATION</t>
  </si>
  <si>
    <t>170130</t>
  </si>
  <si>
    <t>BHP SD ROBBINSDALE SUB</t>
  </si>
  <si>
    <t>170131</t>
  </si>
  <si>
    <t>BHP SD CLEVELAND STREET SUB</t>
  </si>
  <si>
    <t>170132</t>
  </si>
  <si>
    <t>BHP SD SUNDANCE HILL SUB</t>
  </si>
  <si>
    <t>170133</t>
  </si>
  <si>
    <t>BHP SD SPEARFISH CITY SUB</t>
  </si>
  <si>
    <t>170134</t>
  </si>
  <si>
    <t>BHP SD STURGIS SUB</t>
  </si>
  <si>
    <t>170135</t>
  </si>
  <si>
    <t>BHP SD 38TH STREET SUB</t>
  </si>
  <si>
    <t>170136</t>
  </si>
  <si>
    <t>BHP SD TROJAN SUB</t>
  </si>
  <si>
    <t>170137</t>
  </si>
  <si>
    <t>BHP SD WEST BOULEVARD SUB</t>
  </si>
  <si>
    <t>170138</t>
  </si>
  <si>
    <t>BHP SD WEST HILL SUB</t>
  </si>
  <si>
    <t>170139</t>
  </si>
  <si>
    <t>BHP SD WHITEWOOD 69/24.9KV SUB</t>
  </si>
  <si>
    <t>170140</t>
  </si>
  <si>
    <t>BHP SD WINDY FLATS SUB</t>
  </si>
  <si>
    <t>170142</t>
  </si>
  <si>
    <t>BHP SD BEN FRENCH 69KV SUB</t>
  </si>
  <si>
    <t>170144</t>
  </si>
  <si>
    <t>BHP SD CUSTOMER SUBS</t>
  </si>
  <si>
    <t>170145</t>
  </si>
  <si>
    <t>BHP SD EDGEMONT RIVER SUB</t>
  </si>
  <si>
    <t>170147</t>
  </si>
  <si>
    <t>BHP SD KIRK 69KV SUB</t>
  </si>
  <si>
    <t>170148</t>
  </si>
  <si>
    <t>BHP SD LOOKOUT SUB</t>
  </si>
  <si>
    <t>170150</t>
  </si>
  <si>
    <t>BHP SD YELLOW CREEK SUB</t>
  </si>
  <si>
    <t>170151</t>
  </si>
  <si>
    <t>BHP SD DUMONT SUB</t>
  </si>
  <si>
    <t>170154</t>
  </si>
  <si>
    <t>BHP SD 44TH STREET SUB</t>
  </si>
  <si>
    <t>170155</t>
  </si>
  <si>
    <t>BHP SD MALL SUB</t>
  </si>
  <si>
    <t>170157</t>
  </si>
  <si>
    <t>BHP SD PIEDMONT SUB</t>
  </si>
  <si>
    <t>170158</t>
  </si>
  <si>
    <t>BHP SD NORTH DEADWOOD SUB</t>
  </si>
  <si>
    <t>170159</t>
  </si>
  <si>
    <t>BHP SD STURGIS 69/12.47KV SUB</t>
  </si>
  <si>
    <t>170160</t>
  </si>
  <si>
    <t>BHP SD RADIO SUB</t>
  </si>
  <si>
    <t>170161</t>
  </si>
  <si>
    <t>BHP SD SOUTH RC 230KV SUB</t>
  </si>
  <si>
    <t>170162</t>
  </si>
  <si>
    <t>BHP SD RAPID CITY DC TIE SUB</t>
  </si>
  <si>
    <t>170164</t>
  </si>
  <si>
    <t>BHP SD SPEARFISH PARK SUB</t>
  </si>
  <si>
    <t>170165</t>
  </si>
  <si>
    <t>BHP NEW EAST MEADE SUBSTATION</t>
  </si>
  <si>
    <t>170166</t>
  </si>
  <si>
    <t>BHP SD SUNDANCE 4160 SUBST</t>
  </si>
  <si>
    <t>170167</t>
  </si>
  <si>
    <t>BHP SD BLUCKSBERG SUBST</t>
  </si>
  <si>
    <t>170168</t>
  </si>
  <si>
    <t>BHP SD RED ROCK SUBSTATION</t>
  </si>
  <si>
    <t>170169</t>
  </si>
  <si>
    <t>BHP SD West Rapid City Substat</t>
  </si>
  <si>
    <t>170199</t>
  </si>
  <si>
    <t>BHP WY WYOMING</t>
  </si>
  <si>
    <t>170200</t>
  </si>
  <si>
    <t>BHP WY COLONY 24.9 SUB</t>
  </si>
  <si>
    <t>170202</t>
  </si>
  <si>
    <t>BHP WY NSC 69/4 16KV E SUB</t>
  </si>
  <si>
    <t>170203</t>
  </si>
  <si>
    <t>BHP WY NEWCASTLE SUB</t>
  </si>
  <si>
    <t>170204</t>
  </si>
  <si>
    <t>BHP WY OSAGE CITY SUB</t>
  </si>
  <si>
    <t>170205</t>
  </si>
  <si>
    <t>BHP WY UPTON CITY SUB</t>
  </si>
  <si>
    <t>170207</t>
  </si>
  <si>
    <t>BHP WY NSC I 69KV SUB</t>
  </si>
  <si>
    <t>170208</t>
  </si>
  <si>
    <t>BHP WY NSC II 69KV SUB</t>
  </si>
  <si>
    <t>170209</t>
  </si>
  <si>
    <t>BHP WY OSAGE 230KV SUB</t>
  </si>
  <si>
    <t>170210</t>
  </si>
  <si>
    <t>BHP WY OSAGE 69KV SUB</t>
  </si>
  <si>
    <t>170211</t>
  </si>
  <si>
    <t>BHP WY WRDC SUB</t>
  </si>
  <si>
    <t>170212</t>
  </si>
  <si>
    <t>BHP WY HUGHES SUB</t>
  </si>
  <si>
    <t>170215</t>
  </si>
  <si>
    <t>BHP WY UPTON TAP SUB</t>
  </si>
  <si>
    <t>170216</t>
  </si>
  <si>
    <t>BHP WY NSC 69/4.16KV W SUB</t>
  </si>
  <si>
    <t>170217</t>
  </si>
  <si>
    <t>BHP WY DONKEY CREEK 230KV SUB</t>
  </si>
  <si>
    <t>170218</t>
  </si>
  <si>
    <t>BHP MINNEKAHATA 230KV SUB</t>
  </si>
  <si>
    <t>170219</t>
  </si>
  <si>
    <t>BHP WY SAGEBRUSH SUB</t>
  </si>
  <si>
    <t>170220</t>
  </si>
  <si>
    <t>BHP WY DAVE JOHNSON 230 SUBST</t>
  </si>
  <si>
    <t>170221</t>
  </si>
  <si>
    <t>BHP WY WINDSTAR 230 SUBST</t>
  </si>
  <si>
    <t>170222</t>
  </si>
  <si>
    <t>BHP WY BILL DURFEE 230 SUBSTAT</t>
  </si>
  <si>
    <t>170250</t>
  </si>
  <si>
    <t>BHP SD PACTOLA AREA</t>
  </si>
  <si>
    <t>170253</t>
  </si>
  <si>
    <t>BHP SD VALE AREA</t>
  </si>
  <si>
    <t>170259</t>
  </si>
  <si>
    <t>BHP SD COLONY AREA</t>
  </si>
  <si>
    <t>170261</t>
  </si>
  <si>
    <t>BHP SD KEYSTONE AREA</t>
  </si>
  <si>
    <t>170262</t>
  </si>
  <si>
    <t>BHP SD PRINGLE/MINNEKAHTA</t>
  </si>
  <si>
    <t>170263</t>
  </si>
  <si>
    <t>BHP SD BUFFALO GAP/ORAL AREA</t>
  </si>
  <si>
    <t>170269</t>
  </si>
  <si>
    <t>BHP WY GEOGRAPHIC AREA</t>
  </si>
  <si>
    <t>170275</t>
  </si>
  <si>
    <t>BHP NE STEGALL SUB</t>
  </si>
  <si>
    <t>170285</t>
  </si>
  <si>
    <t>BHP MT BELLE CREEK SUB</t>
  </si>
  <si>
    <t>170299</t>
  </si>
  <si>
    <t>BHP MT MONTANA</t>
  </si>
  <si>
    <t>170301</t>
  </si>
  <si>
    <t>BHP SD RAPID CITY AREA</t>
  </si>
  <si>
    <t>170302</t>
  </si>
  <si>
    <t>BHP SD STURGIS AREA</t>
  </si>
  <si>
    <t>170303</t>
  </si>
  <si>
    <t>BHP SD NEWELL AREA</t>
  </si>
  <si>
    <t>170304</t>
  </si>
  <si>
    <t>BHP SD DEADWOOD AREA</t>
  </si>
  <si>
    <t>170305</t>
  </si>
  <si>
    <t>BHP SD SPEARFISH AREA</t>
  </si>
  <si>
    <t>170306</t>
  </si>
  <si>
    <t>BHP SD BELLE FOURCHE AREA</t>
  </si>
  <si>
    <t>170307</t>
  </si>
  <si>
    <t>BHP SD CUSTER AREA</t>
  </si>
  <si>
    <t>170308</t>
  </si>
  <si>
    <t>BHP SD HOT SPRINGS AREA</t>
  </si>
  <si>
    <t>170309</t>
  </si>
  <si>
    <t>BHP SD EDGEMONT AREA</t>
  </si>
  <si>
    <t>170310</t>
  </si>
  <si>
    <t>BHP WY NEWCASTLE AREA</t>
  </si>
  <si>
    <t>170311</t>
  </si>
  <si>
    <t>BHP WY UPTON AREA</t>
  </si>
  <si>
    <t>170312</t>
  </si>
  <si>
    <t>BHP SUNDANCE HILL SUBST</t>
  </si>
  <si>
    <t>170313</t>
  </si>
  <si>
    <t>BHP NE AREA</t>
  </si>
  <si>
    <t>170314</t>
  </si>
  <si>
    <t>BHP WY SHERIDAN AREA</t>
  </si>
  <si>
    <t>170317</t>
  </si>
  <si>
    <t>BHP OSAGE WATER SYSTEM</t>
  </si>
  <si>
    <t>170318</t>
  </si>
  <si>
    <t>BHP SYSTEM CONTROL</t>
  </si>
  <si>
    <t>170323</t>
  </si>
  <si>
    <t>BHP TRANSMISSION SYSTEM</t>
  </si>
  <si>
    <t>170324</t>
  </si>
  <si>
    <t>BHP DISTRIBUTION SYSTEM</t>
  </si>
  <si>
    <t>170471</t>
  </si>
  <si>
    <t>BHP SD CABOT HILL COMM TWR</t>
  </si>
  <si>
    <t>170472</t>
  </si>
  <si>
    <t>BHP SD TERRY PEAK COMM TWR</t>
  </si>
  <si>
    <t>170473</t>
  </si>
  <si>
    <t>BHP SD MT.COOLIDGE COMM TWR</t>
  </si>
  <si>
    <t>170474</t>
  </si>
  <si>
    <t>BHP SD BEAR MTN COMM TWR</t>
  </si>
  <si>
    <t>170475</t>
  </si>
  <si>
    <t>BHP SD VETS PEAK COMM TWR</t>
  </si>
  <si>
    <t>170478</t>
  </si>
  <si>
    <t>BHP WY WARREN PEAK COMM TWR</t>
  </si>
  <si>
    <t>170479</t>
  </si>
  <si>
    <t>BHP WY WRDC ENVIRON COMM TWR</t>
  </si>
  <si>
    <t>170480</t>
  </si>
  <si>
    <t>BHP SD SKYLINE/SO HILL COM TWR</t>
  </si>
  <si>
    <t>170481</t>
  </si>
  <si>
    <t>BHP SD DINO HILL COMM TWR</t>
  </si>
  <si>
    <t>170482</t>
  </si>
  <si>
    <t>BHP SD GULL HILL COMM TWR</t>
  </si>
  <si>
    <t>170483</t>
  </si>
  <si>
    <t>BHP WY TANK HILL COMM TWR</t>
  </si>
  <si>
    <t>170484</t>
  </si>
  <si>
    <t>BHP SD BATTLE MTN COMM TWR</t>
  </si>
  <si>
    <t>170486</t>
  </si>
  <si>
    <t>BHP SLY HILL COMM TOWER</t>
  </si>
  <si>
    <t>170487</t>
  </si>
  <si>
    <t>BHP SD SANDER RANCH COMM TWR</t>
  </si>
  <si>
    <t>170488</t>
  </si>
  <si>
    <t>BHP SD HILL CITY COMM TWR</t>
  </si>
  <si>
    <t>170505</t>
  </si>
  <si>
    <t>BHP POWER MKTG GEN DISPATCH</t>
  </si>
  <si>
    <t>170510</t>
  </si>
  <si>
    <t>BHP VEGETATION MANAGEMENT</t>
  </si>
  <si>
    <t>BHP GENERAL</t>
  </si>
  <si>
    <t>171505</t>
  </si>
  <si>
    <t>BHP HAPPY JACK WIND</t>
  </si>
  <si>
    <t>171506</t>
  </si>
  <si>
    <t>BHP SILVER SAGE WIND</t>
  </si>
  <si>
    <t>171510</t>
  </si>
  <si>
    <t>OPEN FOR USE</t>
  </si>
  <si>
    <t>801091</t>
  </si>
  <si>
    <t>BHP BELLE FOURCHE DISTRICT FAC</t>
  </si>
  <si>
    <t>801092</t>
  </si>
  <si>
    <t>BHP CUSTER DISTRICT OFFICE FAC</t>
  </si>
  <si>
    <t>801093</t>
  </si>
  <si>
    <t>BHP DEADWOOD DISTR OFFICE FAC</t>
  </si>
  <si>
    <t>801094</t>
  </si>
  <si>
    <t>BHP HOT SPRINGS DIST SC FAC</t>
  </si>
  <si>
    <t>801095</t>
  </si>
  <si>
    <t>BHP NEWELL DIST OFFICE FAC</t>
  </si>
  <si>
    <t>801098</t>
  </si>
  <si>
    <t>BHP RAPID CITY SRVC CENTER FAC</t>
  </si>
  <si>
    <t>801099</t>
  </si>
  <si>
    <t>BHP RAPID CITY GO FAC</t>
  </si>
  <si>
    <t>801101</t>
  </si>
  <si>
    <t>BHP SPEARFISH DIST OFFICE FAC</t>
  </si>
  <si>
    <t>801102</t>
  </si>
  <si>
    <t>BHP STURGIS SERVICE CENTER</t>
  </si>
  <si>
    <t>801105</t>
  </si>
  <si>
    <t>BHP NEIL SIMPSON COMPLEX FAC</t>
  </si>
  <si>
    <t>801107</t>
  </si>
  <si>
    <t>BHP NEWCASTLE DIST OFFICE FAC</t>
  </si>
  <si>
    <t>801109</t>
  </si>
  <si>
    <t>BHP OSAGE POWER PLANT FAC</t>
  </si>
  <si>
    <t>801110</t>
  </si>
  <si>
    <t>BHP UPTON DISTRICT OFFICE FAC</t>
  </si>
  <si>
    <t>801111</t>
  </si>
  <si>
    <t>BHP OSAGE FAC</t>
  </si>
  <si>
    <t>801113</t>
  </si>
  <si>
    <t>BHP STURGIS OPERATIONS CENTER</t>
  </si>
  <si>
    <t>801114</t>
  </si>
  <si>
    <t>BHP CUSTER OPERATIONS CENTER</t>
  </si>
  <si>
    <t>801116</t>
  </si>
  <si>
    <t>BHP HOT SPRINGS STORAGE LOT</t>
  </si>
  <si>
    <t>801117</t>
  </si>
  <si>
    <t>BHP RAPID CITY HQ CAMPUS FAC</t>
  </si>
  <si>
    <t>999901</t>
  </si>
  <si>
    <t>BHP WYGEN 1 (BH WYO)_HISTORY</t>
  </si>
  <si>
    <t>999902</t>
  </si>
  <si>
    <t>BHP WYGEN 2 (CHY)_HISTORY</t>
  </si>
  <si>
    <t>999903</t>
  </si>
  <si>
    <t>BHP SC CHARGES_HISTORY</t>
  </si>
  <si>
    <t>999904</t>
  </si>
  <si>
    <t>BHP CHY DIRECT CHARGES_HIST</t>
  </si>
  <si>
    <t>999905</t>
  </si>
  <si>
    <t>BHP NSC LM6000 CT2 (BHW)_HIST</t>
  </si>
  <si>
    <t>180001</t>
  </si>
  <si>
    <t>CHY VEGETATION MANAGEMENT</t>
  </si>
  <si>
    <t>CHEYENNE LIGHT FUEL AND POWER</t>
  </si>
  <si>
    <t>180016</t>
  </si>
  <si>
    <t>CHY WYGEN 2</t>
  </si>
  <si>
    <t>180020</t>
  </si>
  <si>
    <t>CHY CPGS COMBINED CYCLE</t>
  </si>
  <si>
    <t>180021</t>
  </si>
  <si>
    <t>CHY CPGS LM6000 SIMPLE CYCLE</t>
  </si>
  <si>
    <t>180022</t>
  </si>
  <si>
    <t>CHY PRAIRIE LINE</t>
  </si>
  <si>
    <t>180023</t>
  </si>
  <si>
    <t>CHY CHEY PRAIRIE GEN SUB</t>
  </si>
  <si>
    <t>180024</t>
  </si>
  <si>
    <t>CHY WYGEN 1</t>
  </si>
  <si>
    <t>180025</t>
  </si>
  <si>
    <t>CHY WYGEN 1 MEAN</t>
  </si>
  <si>
    <t>180026</t>
  </si>
  <si>
    <t>CHY CHEY PRAIRIE COMMON</t>
  </si>
  <si>
    <t>180027</t>
  </si>
  <si>
    <t>CHY CHEY PRAIRIE CC BHP</t>
  </si>
  <si>
    <t>180030</t>
  </si>
  <si>
    <t>CHEYENNE WIND FARM</t>
  </si>
  <si>
    <t>180501</t>
  </si>
  <si>
    <t>CHY CHEYENNE CITY ELE</t>
  </si>
  <si>
    <t>180502</t>
  </si>
  <si>
    <t>CHY CHEYENNE CITY GAS</t>
  </si>
  <si>
    <t>180503</t>
  </si>
  <si>
    <t>CHY CHEYENNE OUTLYING ELE</t>
  </si>
  <si>
    <t>180504</t>
  </si>
  <si>
    <t>CHY CHEYENNE OUTLYING GAS</t>
  </si>
  <si>
    <t>180505</t>
  </si>
  <si>
    <t>CHY HAPPY JACK WIND</t>
  </si>
  <si>
    <t>180506</t>
  </si>
  <si>
    <t>CHY SILVER SAGE WIND</t>
  </si>
  <si>
    <t>180555</t>
  </si>
  <si>
    <t>CHY CORLETT SUB</t>
  </si>
  <si>
    <t>180556</t>
  </si>
  <si>
    <t>CHY CROW CREEK SUB</t>
  </si>
  <si>
    <t>180557</t>
  </si>
  <si>
    <t>CHY HILLTOP SUB</t>
  </si>
  <si>
    <t>180558</t>
  </si>
  <si>
    <t>CHY SKYLINE SUB</t>
  </si>
  <si>
    <t>180559</t>
  </si>
  <si>
    <t>CHY SNYDER SUB</t>
  </si>
  <si>
    <t>180561</t>
  </si>
  <si>
    <t>CHY HAPPY JACK SUB</t>
  </si>
  <si>
    <t>180562</t>
  </si>
  <si>
    <t>CHY ARCHER SUB</t>
  </si>
  <si>
    <t>180563</t>
  </si>
  <si>
    <t>CHY BUSINESS PARK SUB</t>
  </si>
  <si>
    <t>180564</t>
  </si>
  <si>
    <t>CHY NORTH RANGE SUB</t>
  </si>
  <si>
    <t>180565</t>
  </si>
  <si>
    <t>CHY SOUTH CHY SUB</t>
  </si>
  <si>
    <t>180566</t>
  </si>
  <si>
    <t>CHY SWAN RANCH SUB</t>
  </si>
  <si>
    <t>180567</t>
  </si>
  <si>
    <t>CHY MICROSOFT SUB</t>
  </si>
  <si>
    <t>180568</t>
  </si>
  <si>
    <t>CHY KING RANCH SUB</t>
  </si>
  <si>
    <t>180569</t>
  </si>
  <si>
    <t>CHY WEST CHY SUB</t>
  </si>
  <si>
    <t>180580</t>
  </si>
  <si>
    <t>CHY OTTO ROAD SOUTH LINE</t>
  </si>
  <si>
    <t>180581</t>
  </si>
  <si>
    <t>CHY KING RANCH NORTH LINE</t>
  </si>
  <si>
    <t>180600</t>
  </si>
  <si>
    <t>WY STATE ALLOCATOR</t>
  </si>
  <si>
    <t>180602</t>
  </si>
  <si>
    <t>CHY WY CHEYENNE COMM TWR</t>
  </si>
  <si>
    <t>180700</t>
  </si>
  <si>
    <t>BHE NE WY GAS OPS</t>
  </si>
  <si>
    <t>180800</t>
  </si>
  <si>
    <t>CHY - BHE WY CODY</t>
  </si>
  <si>
    <t>CHY GENERAL</t>
  </si>
  <si>
    <t>180910</t>
  </si>
  <si>
    <t>CHY BHE-WY NON-UTILITY</t>
  </si>
  <si>
    <t>801103</t>
  </si>
  <si>
    <t>CHY BUSINESS OFFICE FAC</t>
  </si>
  <si>
    <t>801104</t>
  </si>
  <si>
    <t>CHY SERVICE CENTER FAC</t>
  </si>
  <si>
    <t>801130</t>
  </si>
  <si>
    <t>BHE NE WY OFFICE</t>
  </si>
  <si>
    <t>999920</t>
  </si>
  <si>
    <t>CHY SC CHARGES_HISTORY</t>
  </si>
  <si>
    <t>999921</t>
  </si>
  <si>
    <t>CHY BHP CHARGES_HISTORY</t>
  </si>
  <si>
    <t>200800</t>
  </si>
  <si>
    <t>UHC GENERAL CUSTOMERS</t>
  </si>
  <si>
    <t>BLACK HILLS UTIL HOLDINGS INC</t>
  </si>
  <si>
    <t>UHC GENERAL</t>
  </si>
  <si>
    <t>201800</t>
  </si>
  <si>
    <t>UHC ELEC CUSTOMERS</t>
  </si>
  <si>
    <t>201900</t>
  </si>
  <si>
    <t>UHC ELECTRIC COMMON</t>
  </si>
  <si>
    <t>201950</t>
  </si>
  <si>
    <t>UHC ELECTRIC - BHP &amp; CLFP</t>
  </si>
  <si>
    <t>202800</t>
  </si>
  <si>
    <t>UHC GAS CUSTOMERS</t>
  </si>
  <si>
    <t>202900</t>
  </si>
  <si>
    <t>UHC GAS COMMON</t>
  </si>
  <si>
    <t>203800</t>
  </si>
  <si>
    <t>UHC BHE CUSTOMERS</t>
  </si>
  <si>
    <t>203900</t>
  </si>
  <si>
    <t>UHC BHE GENERAL</t>
  </si>
  <si>
    <t>204800</t>
  </si>
  <si>
    <t>UHC SG CUSTOMER</t>
  </si>
  <si>
    <t>204850</t>
  </si>
  <si>
    <t>UHC SG CONEWY</t>
  </si>
  <si>
    <t>204900</t>
  </si>
  <si>
    <t>UHC SG GENERAL</t>
  </si>
  <si>
    <t>801010</t>
  </si>
  <si>
    <t>UHC PAPILLION FAC</t>
  </si>
  <si>
    <t>801019</t>
  </si>
  <si>
    <t>UHC COUNCIL BLUFFS LAB FAC</t>
  </si>
  <si>
    <t>801020</t>
  </si>
  <si>
    <t>UHC COUNCIL BLF METER SH FAC</t>
  </si>
  <si>
    <t>801061</t>
  </si>
  <si>
    <t>UHC ROCHESTER OFF SRVGRD FAC</t>
  </si>
  <si>
    <t>801074</t>
  </si>
  <si>
    <t>UHC LINCOLN SVC/CALLCNTR FAC</t>
  </si>
  <si>
    <t>801079</t>
  </si>
  <si>
    <t>UHC 1815 CAPITOL OMAHA FAC</t>
  </si>
  <si>
    <t>801090</t>
  </si>
  <si>
    <t>BH GAS TRAINING FAC</t>
  </si>
  <si>
    <t>801100</t>
  </si>
  <si>
    <t>UHC RAPID CITY CALL CNTR FAC</t>
  </si>
  <si>
    <t>132005</t>
  </si>
  <si>
    <t>KSG CUSTOMER GENERAL</t>
  </si>
  <si>
    <t>BH KANSAS GAS UTILITY CO LLC</t>
  </si>
  <si>
    <t>KSG GENERAL</t>
  </si>
  <si>
    <t>133900</t>
  </si>
  <si>
    <t>KSG WTPL WICHITA PIPELINE</t>
  </si>
  <si>
    <t>135192</t>
  </si>
  <si>
    <t>KSG LAWRENCE</t>
  </si>
  <si>
    <t>135193</t>
  </si>
  <si>
    <t>KSG WICHITA</t>
  </si>
  <si>
    <t>135194</t>
  </si>
  <si>
    <t>KSG DODGE CITY</t>
  </si>
  <si>
    <t>135195</t>
  </si>
  <si>
    <t>KSG GARDEN CITY</t>
  </si>
  <si>
    <t>135196</t>
  </si>
  <si>
    <t>KSG LIBERAL</t>
  </si>
  <si>
    <t>135197</t>
  </si>
  <si>
    <t>KSG GOODLAND</t>
  </si>
  <si>
    <t>801047</t>
  </si>
  <si>
    <t>KSG DODGE CITY WELD SHOP FAC</t>
  </si>
  <si>
    <t>801048</t>
  </si>
  <si>
    <t>KSG DODGE CITY SRVC CNTR FAC</t>
  </si>
  <si>
    <t>801049</t>
  </si>
  <si>
    <t>KSG ELKHART FAC</t>
  </si>
  <si>
    <t>801050</t>
  </si>
  <si>
    <t>KSG GARDEN CITY-NINTH ST FAC</t>
  </si>
  <si>
    <t>801051</t>
  </si>
  <si>
    <t>KSG GOODLAND-HWY 24 FAC</t>
  </si>
  <si>
    <t>801052</t>
  </si>
  <si>
    <t>KSG HUGOTON FAC</t>
  </si>
  <si>
    <t>801053</t>
  </si>
  <si>
    <t>KSG HUTCHINSON DOSK EXCH FAC</t>
  </si>
  <si>
    <t>801054</t>
  </si>
  <si>
    <t>KSG LAWRENCE-E 9TH FAC</t>
  </si>
  <si>
    <t>801055</t>
  </si>
  <si>
    <t>KSG LAWRENCE-E 8TH ST FAC</t>
  </si>
  <si>
    <t>801056</t>
  </si>
  <si>
    <t>KSG LIBERAL SERVICE CENTER FAC</t>
  </si>
  <si>
    <t>801057</t>
  </si>
  <si>
    <t>KSG LIBERAL SRVCNTR STORAG FAC</t>
  </si>
  <si>
    <t>801058</t>
  </si>
  <si>
    <t>KSG MEADE FAC</t>
  </si>
  <si>
    <t>801059</t>
  </si>
  <si>
    <t>KSG WICHITA-S HOOVER FAC</t>
  </si>
  <si>
    <t>801060</t>
  </si>
  <si>
    <t>KSG WICHITA-W HARRY FAC</t>
  </si>
  <si>
    <t>801160</t>
  </si>
  <si>
    <t>KSG WICHITA HOOVER SVC CTR</t>
  </si>
  <si>
    <t>801165</t>
  </si>
  <si>
    <t>KSG SUBLETTE OFFICE FAC</t>
  </si>
  <si>
    <t>801166</t>
  </si>
  <si>
    <t>KSG AMERICUS WAREHOUSE</t>
  </si>
  <si>
    <t>IAG GENERAL</t>
  </si>
  <si>
    <t>BH IOWA GAS UTILITY CO LLC</t>
  </si>
  <si>
    <t>120905</t>
  </si>
  <si>
    <t>IAG CUSTOMER GENERAL</t>
  </si>
  <si>
    <t>125222</t>
  </si>
  <si>
    <t>IAG COUNCIL BLUFFS</t>
  </si>
  <si>
    <t>125225</t>
  </si>
  <si>
    <t>IAG DECORAH</t>
  </si>
  <si>
    <t>125226</t>
  </si>
  <si>
    <t>IAG DUBUQUE</t>
  </si>
  <si>
    <t>125227</t>
  </si>
  <si>
    <t>IAG MANCHESTER</t>
  </si>
  <si>
    <t>125238</t>
  </si>
  <si>
    <t>IAG DENISON</t>
  </si>
  <si>
    <t>125239</t>
  </si>
  <si>
    <t>IAG SPENCER</t>
  </si>
  <si>
    <t>125240</t>
  </si>
  <si>
    <t>IAG NEWTON</t>
  </si>
  <si>
    <t>125241</t>
  </si>
  <si>
    <t>IAG WEBSTER CITY</t>
  </si>
  <si>
    <t>801018</t>
  </si>
  <si>
    <t>IAG ANITA WAREHOUSE FAC</t>
  </si>
  <si>
    <t>801021</t>
  </si>
  <si>
    <t>IAG COUNCIL BLUFFS OFFICE FAC</t>
  </si>
  <si>
    <t>801022</t>
  </si>
  <si>
    <t>IAG DECORAH SERVICE CENTER FAC</t>
  </si>
  <si>
    <t>801023</t>
  </si>
  <si>
    <t>IAG DENISON SERVICE CENTER FAC</t>
  </si>
  <si>
    <t>801024</t>
  </si>
  <si>
    <t>IAG DUBUQUE SERVICE CENTER FAC</t>
  </si>
  <si>
    <t>801025</t>
  </si>
  <si>
    <t>IAG ESTERVILLE WAREHOUSE FAC</t>
  </si>
  <si>
    <t>801026</t>
  </si>
  <si>
    <t>IAG FOREST CITY SRVC CNTR FAC</t>
  </si>
  <si>
    <t>801027</t>
  </si>
  <si>
    <t>IAG GLENWOOD WAREHOUSE FAC</t>
  </si>
  <si>
    <t>801028</t>
  </si>
  <si>
    <t>IAG GREEN WAREHOUSE FAC</t>
  </si>
  <si>
    <t>801029</t>
  </si>
  <si>
    <t>IAG GRIMES SERVICE CENTER FAC</t>
  </si>
  <si>
    <t>801030</t>
  </si>
  <si>
    <t>IAG GRIMES OFF/WAREHOUSE FAC</t>
  </si>
  <si>
    <t>801031</t>
  </si>
  <si>
    <t>IAG GRUNDY CNTR SRV CNTR FAC</t>
  </si>
  <si>
    <t>801032</t>
  </si>
  <si>
    <t>IAG MANCHESTER WAREHOUSE FAC</t>
  </si>
  <si>
    <t>801033</t>
  </si>
  <si>
    <t>IAG MANCHESTER OFF/WAREHSE FAC</t>
  </si>
  <si>
    <t>801034</t>
  </si>
  <si>
    <t>IAG NEWTON SERVICE CENTER FAC</t>
  </si>
  <si>
    <t>801035</t>
  </si>
  <si>
    <t>IAG NEWTON STORAGE SPACE FAC</t>
  </si>
  <si>
    <t>801036</t>
  </si>
  <si>
    <t>IAG OGDEN WAREHOUSE FAC</t>
  </si>
  <si>
    <t>801037</t>
  </si>
  <si>
    <t>IAG ONAWA WAREHOUSE FAC</t>
  </si>
  <si>
    <t>801038</t>
  </si>
  <si>
    <t>IAG POCAHONTAS WAREHOUSE FAC</t>
  </si>
  <si>
    <t>801039</t>
  </si>
  <si>
    <t>IAG SPENCER SERVICE CENTER FAC</t>
  </si>
  <si>
    <t>801040</t>
  </si>
  <si>
    <t>IAG SPENCER WAREHOUSE FAC</t>
  </si>
  <si>
    <t>801041</t>
  </si>
  <si>
    <t>IAG SPIRIT LAKE WAREHOUSE FAC</t>
  </si>
  <si>
    <t>801042</t>
  </si>
  <si>
    <t>IAG STORY CITY WAREHOUSE FAC</t>
  </si>
  <si>
    <t>801043</t>
  </si>
  <si>
    <t>IAG WEBSTER CITY WAREHOUSE FAC</t>
  </si>
  <si>
    <t>801044</t>
  </si>
  <si>
    <t>IAG WEBSTER CITY SRVC CNTR FAC</t>
  </si>
  <si>
    <t>801045</t>
  </si>
  <si>
    <t>IAG W DESMOINES OFFICE FAC</t>
  </si>
  <si>
    <t>801046</t>
  </si>
  <si>
    <t>IAG MONTICELLO WAREHSE FAC</t>
  </si>
  <si>
    <t>160600</t>
  </si>
  <si>
    <t>NE STATE ALLOCATOR</t>
  </si>
  <si>
    <t>BH NEBRASKA GAS UTILITY CO LLC</t>
  </si>
  <si>
    <t>NEG GENERAL</t>
  </si>
  <si>
    <t>160905</t>
  </si>
  <si>
    <t>NEG CUSTOMER GENERAL</t>
  </si>
  <si>
    <t>165228</t>
  </si>
  <si>
    <t>NEG LINCOLN</t>
  </si>
  <si>
    <t>165232</t>
  </si>
  <si>
    <t>NEG NORFOLK</t>
  </si>
  <si>
    <t>165235</t>
  </si>
  <si>
    <t>NEG OMAHA</t>
  </si>
  <si>
    <t>165237</t>
  </si>
  <si>
    <t>NEG-COLUMBUS</t>
  </si>
  <si>
    <t>166174</t>
  </si>
  <si>
    <t>NEG BEATRICE</t>
  </si>
  <si>
    <t>166176</t>
  </si>
  <si>
    <t>NEG-YORK</t>
  </si>
  <si>
    <t>801062</t>
  </si>
  <si>
    <t>NEG ASHLAND SERVICE CNTR FAC</t>
  </si>
  <si>
    <t>801063</t>
  </si>
  <si>
    <t>NEG AUBURN SERVICE CENTER FAC</t>
  </si>
  <si>
    <t>801064</t>
  </si>
  <si>
    <t>NEG BEATRICE SERVICE CNTR FAC</t>
  </si>
  <si>
    <t>801066</t>
  </si>
  <si>
    <t>NEG BLAIR WAREHOUSE FAC</t>
  </si>
  <si>
    <t>801067</t>
  </si>
  <si>
    <t>NEG BLAIR SERVICE CENTER FAC</t>
  </si>
  <si>
    <t>801068</t>
  </si>
  <si>
    <t>NEG COLUMBUS WAREHOUSE FAC</t>
  </si>
  <si>
    <t>801069</t>
  </si>
  <si>
    <t>NEG COLUMBUS SERVICE CNTR FAC</t>
  </si>
  <si>
    <t>801070</t>
  </si>
  <si>
    <t>NEG CRETE SERVICE CENTER FAC</t>
  </si>
  <si>
    <t>801071</t>
  </si>
  <si>
    <t>NEG FAIRBURY WAREHOUSE FAC</t>
  </si>
  <si>
    <t>801072</t>
  </si>
  <si>
    <t>NEG FAIRBURY SERVICE CNTR FAC</t>
  </si>
  <si>
    <t>801073</t>
  </si>
  <si>
    <t>NEG GENEVA STORAGE SPACE FAC</t>
  </si>
  <si>
    <t>801075</t>
  </si>
  <si>
    <t>NEG NORFOLK SRV CTR 7TH ST FAC</t>
  </si>
  <si>
    <t>801076</t>
  </si>
  <si>
    <t>NEG NORFOLK SRV CTR MONROE FAC</t>
  </si>
  <si>
    <t>801077</t>
  </si>
  <si>
    <t>NEG NORFOLK WELDING SHOP FAC</t>
  </si>
  <si>
    <t>801078</t>
  </si>
  <si>
    <t>NEG NORFOLK SERVICE CENTER FAC</t>
  </si>
  <si>
    <t>801080</t>
  </si>
  <si>
    <t>NEG PAPILLION SERVICE CNTR FAC</t>
  </si>
  <si>
    <t>801081</t>
  </si>
  <si>
    <t>NEG PLATTSMOUTH SERV CNTR FAC</t>
  </si>
  <si>
    <t>801082</t>
  </si>
  <si>
    <t>NEG SCHUYLER SERVICE CNTR FAC</t>
  </si>
  <si>
    <t>801083</t>
  </si>
  <si>
    <t>NEG SEWARD SERVICE CENTER FAC</t>
  </si>
  <si>
    <t>801084</t>
  </si>
  <si>
    <t>NEG TECUMSEH SERVICE CNTR FAC</t>
  </si>
  <si>
    <t>801085</t>
  </si>
  <si>
    <t>NEG WAYNE SERVICE CENTER FAC</t>
  </si>
  <si>
    <t>801086</t>
  </si>
  <si>
    <t>NEG WAYNE OFFICE FAC</t>
  </si>
  <si>
    <t>801087</t>
  </si>
  <si>
    <t>NEG WYMORE SERVICE CENTER FAC</t>
  </si>
  <si>
    <t>801088</t>
  </si>
  <si>
    <t>NEG YORK WAREHOUSE FAC</t>
  </si>
  <si>
    <t>801089</t>
  </si>
  <si>
    <t>NEG YORK SERVICE CENTER FAC</t>
  </si>
  <si>
    <t>COE GENERAL</t>
  </si>
  <si>
    <t>BH COLORADO ELECTRIC LLC</t>
  </si>
  <si>
    <t>111015</t>
  </si>
  <si>
    <t>COE PUEBLO UNIT 5</t>
  </si>
  <si>
    <t>111016</t>
  </si>
  <si>
    <t>COE AIRPORT DIESEL</t>
  </si>
  <si>
    <t>111017</t>
  </si>
  <si>
    <t>COE PUEBLO STEAM COMMON</t>
  </si>
  <si>
    <t>111018</t>
  </si>
  <si>
    <t>COE PUEBLO STEAM GEN UNIT 6</t>
  </si>
  <si>
    <t>111019</t>
  </si>
  <si>
    <t>COE PUEBLO DIESEL</t>
  </si>
  <si>
    <t>111020</t>
  </si>
  <si>
    <t>COE PUEBLO GENERAL</t>
  </si>
  <si>
    <t>111021</t>
  </si>
  <si>
    <t>COE CANON CITY COMMON GEN</t>
  </si>
  <si>
    <t>111022</t>
  </si>
  <si>
    <t>COE ROCKY FORD DIESELS</t>
  </si>
  <si>
    <t>111023</t>
  </si>
  <si>
    <t>COE CANON CITY UNIT 1</t>
  </si>
  <si>
    <t>111024</t>
  </si>
  <si>
    <t>COE CANON CITY UNIT 2</t>
  </si>
  <si>
    <t>111025</t>
  </si>
  <si>
    <t>COE ROUND TOP</t>
  </si>
  <si>
    <t>111026</t>
  </si>
  <si>
    <t>COE MULE CREEK</t>
  </si>
  <si>
    <t>111027</t>
  </si>
  <si>
    <t>COE CANON CITY COMMON</t>
  </si>
  <si>
    <t>111041</t>
  </si>
  <si>
    <t>COE PAGS GENERATION</t>
  </si>
  <si>
    <t>111042</t>
  </si>
  <si>
    <t>COE PAGS UNIT 2</t>
  </si>
  <si>
    <t>111043</t>
  </si>
  <si>
    <t>COE PAGS SIMPLE CYCLE</t>
  </si>
  <si>
    <t>111044</t>
  </si>
  <si>
    <t>COE PAGS UNIT 5</t>
  </si>
  <si>
    <t>111045</t>
  </si>
  <si>
    <t>111051</t>
  </si>
  <si>
    <t>COE PAGS COMMON</t>
  </si>
  <si>
    <t>111052</t>
  </si>
  <si>
    <t>COE COMMON PRODUCTION</t>
  </si>
  <si>
    <t>111055</t>
  </si>
  <si>
    <t>COE BUSCH RANCH WIND</t>
  </si>
  <si>
    <t>111056</t>
  </si>
  <si>
    <t>COE BUSCH RANCH - ALTA GAS</t>
  </si>
  <si>
    <t>111057</t>
  </si>
  <si>
    <t>COE PEAK VIEW WIND PROJECT</t>
  </si>
  <si>
    <t>115114</t>
  </si>
  <si>
    <t>COE PUEBLO</t>
  </si>
  <si>
    <t>115115</t>
  </si>
  <si>
    <t>COE ROCKY FORD</t>
  </si>
  <si>
    <t>115117</t>
  </si>
  <si>
    <t>COE CANON CITY</t>
  </si>
  <si>
    <t>115120</t>
  </si>
  <si>
    <t>COE CANON CITY PLANT TRANS SUB</t>
  </si>
  <si>
    <t>115121</t>
  </si>
  <si>
    <t>COE CANON WEST SUB</t>
  </si>
  <si>
    <t>115122</t>
  </si>
  <si>
    <t>COE AREQUA GULCH SUB</t>
  </si>
  <si>
    <t>115123</t>
  </si>
  <si>
    <t>COE NORTH CANON SUB</t>
  </si>
  <si>
    <t>115124</t>
  </si>
  <si>
    <t>COE SOUTH CANON SUB</t>
  </si>
  <si>
    <t>115125</t>
  </si>
  <si>
    <t>COE GRIFFIN RANCH SUB</t>
  </si>
  <si>
    <t>115126</t>
  </si>
  <si>
    <t>COE READER SUB</t>
  </si>
  <si>
    <t>115127</t>
  </si>
  <si>
    <t>COE WEST STATION SUB</t>
  </si>
  <si>
    <t>115128</t>
  </si>
  <si>
    <t>COE DESERT COVE SUB</t>
  </si>
  <si>
    <t>115129</t>
  </si>
  <si>
    <t>COE PUEBLO PRAIRIE AVE SUB</t>
  </si>
  <si>
    <t>115130</t>
  </si>
  <si>
    <t>COE GREENHORN SUB</t>
  </si>
  <si>
    <t>115131</t>
  </si>
  <si>
    <t>COE PUEBLO MEM AIRPORT SUB</t>
  </si>
  <si>
    <t>115132</t>
  </si>
  <si>
    <t>COE PDA SUB</t>
  </si>
  <si>
    <t>115133</t>
  </si>
  <si>
    <t>COE AIRPORT INDUSTRIAL PRK SUB</t>
  </si>
  <si>
    <t>115134</t>
  </si>
  <si>
    <t>COE BELMONT SUB</t>
  </si>
  <si>
    <t>115135</t>
  </si>
  <si>
    <t>COE BLENDE SUB</t>
  </si>
  <si>
    <t>115136</t>
  </si>
  <si>
    <t>COE BURNT MILL SUB</t>
  </si>
  <si>
    <t>115137</t>
  </si>
  <si>
    <t>COE CANON CITY PLANT DIST SUB</t>
  </si>
  <si>
    <t>115138</t>
  </si>
  <si>
    <t>COE CRIPPLE CREEK SUB</t>
  </si>
  <si>
    <t>115139</t>
  </si>
  <si>
    <t>COE EAST CANON SUB</t>
  </si>
  <si>
    <t>115140</t>
  </si>
  <si>
    <t>COE FLORENCE SUB</t>
  </si>
  <si>
    <t>115141</t>
  </si>
  <si>
    <t>COE FREEMARY SUB</t>
  </si>
  <si>
    <t>115142</t>
  </si>
  <si>
    <t>COE HYDE PARK SUB</t>
  </si>
  <si>
    <t>115143</t>
  </si>
  <si>
    <t>COE MANZANOLA SUB</t>
  </si>
  <si>
    <t>115144</t>
  </si>
  <si>
    <t>115145</t>
  </si>
  <si>
    <t>COE NORTHRIDGE SUB</t>
  </si>
  <si>
    <t>115146</t>
  </si>
  <si>
    <t>COE OVERTON SUB</t>
  </si>
  <si>
    <t>115147</t>
  </si>
  <si>
    <t>COE PUEBLO 69 KV BUS SUB</t>
  </si>
  <si>
    <t>115148</t>
  </si>
  <si>
    <t>COE ROCKY FORD SUB</t>
  </si>
  <si>
    <t>115149</t>
  </si>
  <si>
    <t>COE SKALA SUB</t>
  </si>
  <si>
    <t>115150</t>
  </si>
  <si>
    <t>COE ST CHARLES SUB</t>
  </si>
  <si>
    <t>115151</t>
  </si>
  <si>
    <t>COE STONEMOOR SUB</t>
  </si>
  <si>
    <t>115152</t>
  </si>
  <si>
    <t>COE SUNSET SUB</t>
  </si>
  <si>
    <t>115153</t>
  </si>
  <si>
    <t>COE BOONE SUB</t>
  </si>
  <si>
    <t>115154</t>
  </si>
  <si>
    <t>COE LAJUNTA SUB</t>
  </si>
  <si>
    <t>115155</t>
  </si>
  <si>
    <t>COE PORTLAND SUB</t>
  </si>
  <si>
    <t>115156</t>
  </si>
  <si>
    <t>COE NYBERG SWITCHYARD</t>
  </si>
  <si>
    <t>115157</t>
  </si>
  <si>
    <t>COE BACULITE MESA SWITCHYARD</t>
  </si>
  <si>
    <t>115158</t>
  </si>
  <si>
    <t>COE PUEBLO DISTRICT GEN SUB</t>
  </si>
  <si>
    <t>115159</t>
  </si>
  <si>
    <t>COE ROCKY FRD DISTRICT GEN SUB</t>
  </si>
  <si>
    <t>115160</t>
  </si>
  <si>
    <t>COE CANON CT DISTRICT GEN SUB</t>
  </si>
  <si>
    <t>115161</t>
  </si>
  <si>
    <t>COE SUBSTATION GENERAL</t>
  </si>
  <si>
    <t>115162</t>
  </si>
  <si>
    <t>COE FOWLER SUB</t>
  </si>
  <si>
    <t>115163</t>
  </si>
  <si>
    <t>COE ORDWAY SUB</t>
  </si>
  <si>
    <t>115164</t>
  </si>
  <si>
    <t>COE PUEBLO 115/14 KV BUS SUB</t>
  </si>
  <si>
    <t>115165</t>
  </si>
  <si>
    <t>COE MOBILE SUB</t>
  </si>
  <si>
    <t>115166</t>
  </si>
  <si>
    <t>COE RATTLESNAKE BUTTES SUB</t>
  </si>
  <si>
    <t>115167</t>
  </si>
  <si>
    <t>COE PUEBLO RESERVOIR SUB</t>
  </si>
  <si>
    <t>115168</t>
  </si>
  <si>
    <t>OVERTON TRANS / DIST SUB</t>
  </si>
  <si>
    <t>115169</t>
  </si>
  <si>
    <t>COE PUEBLO WEST SUB DIST</t>
  </si>
  <si>
    <t>115170</t>
  </si>
  <si>
    <t>COE SUBST TRANSMISSION RELATED</t>
  </si>
  <si>
    <t>115171</t>
  </si>
  <si>
    <t>COE SUBST DISTRIBUTION RELATED</t>
  </si>
  <si>
    <t>115172</t>
  </si>
  <si>
    <t>COE VEGETATION MANAGEMENT</t>
  </si>
  <si>
    <t>115173</t>
  </si>
  <si>
    <t>COE - ERIE AVE PUEBLO SUBST</t>
  </si>
  <si>
    <t>115174</t>
  </si>
  <si>
    <t>COE SALT CREEK SUB</t>
  </si>
  <si>
    <t>115900</t>
  </si>
  <si>
    <t>COE TRANSMISSION</t>
  </si>
  <si>
    <t>801004</t>
  </si>
  <si>
    <t>COE CANON CITY-UTILITY DR FAC</t>
  </si>
  <si>
    <t>801005</t>
  </si>
  <si>
    <t>COE CANON W 50 PLANT FAC</t>
  </si>
  <si>
    <t>801013</t>
  </si>
  <si>
    <t>COE PUEBLO-S VICTORIA AVE FAC</t>
  </si>
  <si>
    <t>801014</t>
  </si>
  <si>
    <t>COE PUEBLO-LAMKIN FAC</t>
  </si>
  <si>
    <t>801015</t>
  </si>
  <si>
    <t>COE ROCKY FORD SVC CNTR FAC</t>
  </si>
  <si>
    <t>801016</t>
  </si>
  <si>
    <t>COE VICTOR FAC</t>
  </si>
  <si>
    <t>801140</t>
  </si>
  <si>
    <t>COE WALSENBURG OFFICE</t>
  </si>
  <si>
    <t>111600</t>
  </si>
  <si>
    <t>CO STATE ALLOCATOR</t>
  </si>
  <si>
    <t>BLACK HILLS COLORADO GAS, INC</t>
  </si>
  <si>
    <t>COG GENERAL</t>
  </si>
  <si>
    <t>115208</t>
  </si>
  <si>
    <t>COG FOUNTAIN</t>
  </si>
  <si>
    <t>115209</t>
  </si>
  <si>
    <t>COG MONUMENT</t>
  </si>
  <si>
    <t>115210</t>
  </si>
  <si>
    <t>COG WOODLAND PARK</t>
  </si>
  <si>
    <t>115211</t>
  </si>
  <si>
    <t>COG CASTLE ROCK</t>
  </si>
  <si>
    <t>115212</t>
  </si>
  <si>
    <t>COG BURLINGTON</t>
  </si>
  <si>
    <t>115213</t>
  </si>
  <si>
    <t>COG LIMON</t>
  </si>
  <si>
    <t>801001</t>
  </si>
  <si>
    <t>COG SERV CENTER BURLINGTON FAC</t>
  </si>
  <si>
    <t>801002</t>
  </si>
  <si>
    <t>COG WAREHOUSE BURLINGTON A FAC</t>
  </si>
  <si>
    <t>801003</t>
  </si>
  <si>
    <t>COG WAREHOUSE BURLINGTON B FAC</t>
  </si>
  <si>
    <t>801006</t>
  </si>
  <si>
    <t>COG CASTLE ROCK OFFICE FAC</t>
  </si>
  <si>
    <t>801007</t>
  </si>
  <si>
    <t>COG FOUNTAIN FAC</t>
  </si>
  <si>
    <t>801008</t>
  </si>
  <si>
    <t>COG CASTLE ROCK FAC</t>
  </si>
  <si>
    <t>801011</t>
  </si>
  <si>
    <t>COG LIMON-COUNTY RD FAC</t>
  </si>
  <si>
    <t>801012</t>
  </si>
  <si>
    <t>COG MONUMENT SRV CNTR FAC</t>
  </si>
  <si>
    <t>801017</t>
  </si>
  <si>
    <t>COG WOODLAND PARK FAC</t>
  </si>
  <si>
    <t>190502</t>
  </si>
  <si>
    <t>NWW CODY</t>
  </si>
  <si>
    <t>BLACK HILLS WYOMING GAS, LLC</t>
  </si>
  <si>
    <t>NWW GENERAL</t>
  </si>
  <si>
    <t>801131</t>
  </si>
  <si>
    <t>NWW CODY SERVICE CENTER</t>
  </si>
  <si>
    <t>SHO GENERAL</t>
  </si>
  <si>
    <t>BH SHOSHONE PIPELINE, LLC</t>
  </si>
  <si>
    <t>311000</t>
  </si>
  <si>
    <t>ARG FAYETTEVILLE</t>
  </si>
  <si>
    <t>BH ENERGY ARKANSAS, INC</t>
  </si>
  <si>
    <t>311001</t>
  </si>
  <si>
    <t>ARG HARRISON</t>
  </si>
  <si>
    <t>311002</t>
  </si>
  <si>
    <t>ARG OZARK</t>
  </si>
  <si>
    <t>311003</t>
  </si>
  <si>
    <t>ARG BLYTHEVILLE</t>
  </si>
  <si>
    <t>311004</t>
  </si>
  <si>
    <t>ARG ROGERS</t>
  </si>
  <si>
    <t>311005</t>
  </si>
  <si>
    <t>ARG COMPR STOR &amp; GATH</t>
  </si>
  <si>
    <t>311006</t>
  </si>
  <si>
    <t>ARG LNG PLANT</t>
  </si>
  <si>
    <t>ARG GENERAL</t>
  </si>
  <si>
    <t>801300</t>
  </si>
  <si>
    <t>ARG MOUNTAIN HOME OFFICE</t>
  </si>
  <si>
    <t>801301</t>
  </si>
  <si>
    <t>ARG MOUNTAIN HOME OPS CENTER</t>
  </si>
  <si>
    <t>801302</t>
  </si>
  <si>
    <t>ARG LOWELL OPS CENTER</t>
  </si>
  <si>
    <t>801303</t>
  </si>
  <si>
    <t>ARG ROGERS OPS CENTER</t>
  </si>
  <si>
    <t>801304</t>
  </si>
  <si>
    <t>ARG SILOAM SPRINGS OPS CENTER</t>
  </si>
  <si>
    <t>801305</t>
  </si>
  <si>
    <t>ARG HARRISON OPS CENTER</t>
  </si>
  <si>
    <t>801306</t>
  </si>
  <si>
    <t>ARG HARRISON OFFICE</t>
  </si>
  <si>
    <t>801307</t>
  </si>
  <si>
    <t>ARG HARRISON WAREHOUSE</t>
  </si>
  <si>
    <t>801308</t>
  </si>
  <si>
    <t>ARG PIGGOTT OPS CENTER</t>
  </si>
  <si>
    <t>801309</t>
  </si>
  <si>
    <t>ARG OZARK OFFICE</t>
  </si>
  <si>
    <t>801310</t>
  </si>
  <si>
    <t>ARG OZARK OPS CENTER</t>
  </si>
  <si>
    <t>801311</t>
  </si>
  <si>
    <t>ARG PARIS OPS CENTER</t>
  </si>
  <si>
    <t>801312</t>
  </si>
  <si>
    <t>ARG BLYTHEVILLE OPS CENTER</t>
  </si>
  <si>
    <t>801313</t>
  </si>
  <si>
    <t>ARG BLYTHEVILLE OFFICE</t>
  </si>
  <si>
    <t>801314</t>
  </si>
  <si>
    <t>ARG LEACHVILLE OPS CENTER</t>
  </si>
  <si>
    <t>801315</t>
  </si>
  <si>
    <t>ARG MOUNTAIN VIEW LOCAL OFFIC</t>
  </si>
  <si>
    <t>801316</t>
  </si>
  <si>
    <t>UHC FAYETTEVILLE OPS CENTER</t>
  </si>
  <si>
    <t>801318</t>
  </si>
  <si>
    <t>ARG MILLSAP OFFICE</t>
  </si>
  <si>
    <t>312000</t>
  </si>
  <si>
    <t>COGD WESTERN MONTROSE</t>
  </si>
  <si>
    <t>312001</t>
  </si>
  <si>
    <t>COGD NORTH CENTRAL</t>
  </si>
  <si>
    <t>312002</t>
  </si>
  <si>
    <t>COGD WESTERN GLENWOOD</t>
  </si>
  <si>
    <t>312003</t>
  </si>
  <si>
    <t>COGD NORTHEASTERN</t>
  </si>
  <si>
    <t>312004</t>
  </si>
  <si>
    <t>COGD ARKANSAS VALLEY</t>
  </si>
  <si>
    <t>312005</t>
  </si>
  <si>
    <t>COGD SOUTHWESTERN</t>
  </si>
  <si>
    <t>312006</t>
  </si>
  <si>
    <t>INACTIVE - AVAILABLE FOR USE</t>
  </si>
  <si>
    <t>312007</t>
  </si>
  <si>
    <t>COGD WESTERN WHITEWATER</t>
  </si>
  <si>
    <t>312011</t>
  </si>
  <si>
    <t>312012</t>
  </si>
  <si>
    <t>COGD GENERAL</t>
  </si>
  <si>
    <t>801400</t>
  </si>
  <si>
    <t>COGD PAGOSA SPRINGS OPS CNTR</t>
  </si>
  <si>
    <t>801401</t>
  </si>
  <si>
    <t>801402</t>
  </si>
  <si>
    <t>COGD DELTA OPS CENTER</t>
  </si>
  <si>
    <t>801403</t>
  </si>
  <si>
    <t>COGD BASALT OPS OFFICE</t>
  </si>
  <si>
    <t>801404</t>
  </si>
  <si>
    <t>COGD EAGLE OPS CENTER</t>
  </si>
  <si>
    <t>801405</t>
  </si>
  <si>
    <t>COGD GARFIELD COUNTY TRANSMISS</t>
  </si>
  <si>
    <t>801406</t>
  </si>
  <si>
    <t>COGD GLENWOOD SPRINGS OPS CNTR</t>
  </si>
  <si>
    <t>801408</t>
  </si>
  <si>
    <t>COGD WELLINGTON OPS CENTER</t>
  </si>
  <si>
    <t>801409</t>
  </si>
  <si>
    <t>COGD COLLBRAN OPS CENTER</t>
  </si>
  <si>
    <t>801410</t>
  </si>
  <si>
    <t>COGD GRAND JUNCTION PIPELINE O</t>
  </si>
  <si>
    <t>801411</t>
  </si>
  <si>
    <t>COGD MONTROSE OPS CENTER</t>
  </si>
  <si>
    <t>801412</t>
  </si>
  <si>
    <t>COGD NATURITA OPS CENTER</t>
  </si>
  <si>
    <t>801413</t>
  </si>
  <si>
    <t>COGD LA JUNTA OPS CENTER</t>
  </si>
  <si>
    <t>801414</t>
  </si>
  <si>
    <t>COGD RIDGWAY OPS CENTER</t>
  </si>
  <si>
    <t>801415</t>
  </si>
  <si>
    <t>COGD HOLYOKE OPS CENTER</t>
  </si>
  <si>
    <t>801416</t>
  </si>
  <si>
    <t>COGD MEEKER OPS CENTER</t>
  </si>
  <si>
    <t>801417</t>
  </si>
  <si>
    <t>COGD TELLURIDE OPS CENTER</t>
  </si>
  <si>
    <t>801418</t>
  </si>
  <si>
    <t>COGD JULESBURG OPS CENTER</t>
  </si>
  <si>
    <t>801419</t>
  </si>
  <si>
    <t>COGD AKRON OPS CENTER</t>
  </si>
  <si>
    <t>801420</t>
  </si>
  <si>
    <t>COGD FREDERICK OPS CENTER</t>
  </si>
  <si>
    <t>801421</t>
  </si>
  <si>
    <t>COGD WRAY OPS CENTER</t>
  </si>
  <si>
    <t>801422</t>
  </si>
  <si>
    <t>COGD YUMA OPS CENTER</t>
  </si>
  <si>
    <t>313000</t>
  </si>
  <si>
    <t>NEGD ALBION</t>
  </si>
  <si>
    <t>BH GAS DISTRIBUTION NEBRASKA</t>
  </si>
  <si>
    <t>313001</t>
  </si>
  <si>
    <t>NEGD ALLIANCE</t>
  </si>
  <si>
    <t>313002</t>
  </si>
  <si>
    <t>NEGD HOLDREGE</t>
  </si>
  <si>
    <t>313003</t>
  </si>
  <si>
    <t>NEGD KEARNEY</t>
  </si>
  <si>
    <t>313004</t>
  </si>
  <si>
    <t>NEGD SCOTTSBLUFF</t>
  </si>
  <si>
    <t>313005</t>
  </si>
  <si>
    <t>NEGD SIDNEY</t>
  </si>
  <si>
    <t>313006</t>
  </si>
  <si>
    <t>NEGD MCCOOK</t>
  </si>
  <si>
    <t>313007</t>
  </si>
  <si>
    <t>NEGD SUTTON</t>
  </si>
  <si>
    <t>313008</t>
  </si>
  <si>
    <t>NEGD BEATRICE</t>
  </si>
  <si>
    <t>313009</t>
  </si>
  <si>
    <t>NEGD YORK</t>
  </si>
  <si>
    <t>NEGD GENERAL</t>
  </si>
  <si>
    <t>801500</t>
  </si>
  <si>
    <t>NEGD HASTINGS MAINTENANCE SHOP</t>
  </si>
  <si>
    <t>801501</t>
  </si>
  <si>
    <t>NEGD ALLIANCE OPS CENTER</t>
  </si>
  <si>
    <t>801502</t>
  </si>
  <si>
    <t>NEGD AINSWORTH OPS CENTER</t>
  </si>
  <si>
    <t>801503</t>
  </si>
  <si>
    <t>NEGD KEARNEY OPS CENTER</t>
  </si>
  <si>
    <t>801504</t>
  </si>
  <si>
    <t>NEGD RAVENNA OPS CENTER</t>
  </si>
  <si>
    <t>801505</t>
  </si>
  <si>
    <t>NEGD SHELTON OPS CENTER</t>
  </si>
  <si>
    <t>801506</t>
  </si>
  <si>
    <t>NEGD HARTINGTON OPS CENTER</t>
  </si>
  <si>
    <t>801507</t>
  </si>
  <si>
    <t>NEGD RANDOLPH OPS CENTER</t>
  </si>
  <si>
    <t>801508</t>
  </si>
  <si>
    <t>NEGD IMPERIAL OPS CENTER</t>
  </si>
  <si>
    <t>801509</t>
  </si>
  <si>
    <t>NEGD SIDNEY MAINT SHOP</t>
  </si>
  <si>
    <t>801510</t>
  </si>
  <si>
    <t>NEGD SIDNEY OPS CENTER</t>
  </si>
  <si>
    <t>801511</t>
  </si>
  <si>
    <t>NEGD SIDNEY WAREHOUSE</t>
  </si>
  <si>
    <t>801512</t>
  </si>
  <si>
    <t>NEGD EDGAR OPS CENTER</t>
  </si>
  <si>
    <t>801513</t>
  </si>
  <si>
    <t>NEGD HARVARD OPS CENTER</t>
  </si>
  <si>
    <t>801514</t>
  </si>
  <si>
    <t>NEGD ANSLEY OPS CENTER</t>
  </si>
  <si>
    <t>801515</t>
  </si>
  <si>
    <t>NEGD BROKEN BOW OPS CENTER</t>
  </si>
  <si>
    <t>801516</t>
  </si>
  <si>
    <t>NEGD CHADRON WAREHOUSE</t>
  </si>
  <si>
    <t>801517</t>
  </si>
  <si>
    <t>NEGD COZAD METER SHOP</t>
  </si>
  <si>
    <t>801518</t>
  </si>
  <si>
    <t>NEGD COZAD WAREHOUSE</t>
  </si>
  <si>
    <t>801519</t>
  </si>
  <si>
    <t>NEGD COZAD OPS CENTER</t>
  </si>
  <si>
    <t>801520</t>
  </si>
  <si>
    <t>NEGD GOTHENBURG OPS CENTER</t>
  </si>
  <si>
    <t>801521</t>
  </si>
  <si>
    <t>NEGD LEXINGTON WAREHOUSE</t>
  </si>
  <si>
    <t>801522</t>
  </si>
  <si>
    <t>NEGD CHAPPELL OPS CENTER</t>
  </si>
  <si>
    <t>801523</t>
  </si>
  <si>
    <t>NEGD BENKELMAN OPS CENTER</t>
  </si>
  <si>
    <t>801524</t>
  </si>
  <si>
    <t>NEGD SUTTON OPS CENTER</t>
  </si>
  <si>
    <t>801525</t>
  </si>
  <si>
    <t>NEGD SUTTON WAREHOUSE</t>
  </si>
  <si>
    <t>801526</t>
  </si>
  <si>
    <t>NEGD FRANKLIN OPS CENTER</t>
  </si>
  <si>
    <t>801527</t>
  </si>
  <si>
    <t>NEGD ARAPAHOE OPS CENTER</t>
  </si>
  <si>
    <t>801528</t>
  </si>
  <si>
    <t>NEGD CAMBRIDGE OPS CENTER</t>
  </si>
  <si>
    <t>801529</t>
  </si>
  <si>
    <t>NEGD OXFORD OPS CENTER</t>
  </si>
  <si>
    <t>801530</t>
  </si>
  <si>
    <t>NEGD OSHKOSH OPS CENTER</t>
  </si>
  <si>
    <t>801531</t>
  </si>
  <si>
    <t>NEGD ELWOOD OPS CENTER</t>
  </si>
  <si>
    <t>801532</t>
  </si>
  <si>
    <t>NEGD DONIPHAN OPS CENTER</t>
  </si>
  <si>
    <t>801533</t>
  </si>
  <si>
    <t>NEGD GIBBON OPS CENTER</t>
  </si>
  <si>
    <t>801534</t>
  </si>
  <si>
    <t>NEGD WOOD OPS CENTER</t>
  </si>
  <si>
    <t>801535</t>
  </si>
  <si>
    <t>NEGD ATKINSON OPS CENTER</t>
  </si>
  <si>
    <t>801536</t>
  </si>
  <si>
    <t>NEGD O'NEILL OPS CENTER</t>
  </si>
  <si>
    <t>801537</t>
  </si>
  <si>
    <t>NEGD ST. PAUL OPS CENTER</t>
  </si>
  <si>
    <t>801538</t>
  </si>
  <si>
    <t>NEGD MINDEN OPS CENTER</t>
  </si>
  <si>
    <t>801539</t>
  </si>
  <si>
    <t>NEGD OGALLALA OPS CENTER</t>
  </si>
  <si>
    <t>801540</t>
  </si>
  <si>
    <t>NEGD KIMBALL OPS CENTER</t>
  </si>
  <si>
    <t>801541</t>
  </si>
  <si>
    <t>NEGD BLOOMFIELD OPS CENTER</t>
  </si>
  <si>
    <t>801542</t>
  </si>
  <si>
    <t>NEGD SUTHERLAND OPS CENTER</t>
  </si>
  <si>
    <t>801543</t>
  </si>
  <si>
    <t>NEGD BAYARD WAREHOUSE</t>
  </si>
  <si>
    <t>801544</t>
  </si>
  <si>
    <t>NEGD BRIDGEPORT OPS CENTER</t>
  </si>
  <si>
    <t>801545</t>
  </si>
  <si>
    <t>NEGD GRANT OPS CENTER</t>
  </si>
  <si>
    <t>801546</t>
  </si>
  <si>
    <t>NEGD BERTRAND OPS CENTER</t>
  </si>
  <si>
    <t>801547</t>
  </si>
  <si>
    <t>NEGD HOLDREGE OPS CENTER</t>
  </si>
  <si>
    <t>801548</t>
  </si>
  <si>
    <t>NEGD PLAINVIEW OPS CENTER</t>
  </si>
  <si>
    <t>801549</t>
  </si>
  <si>
    <t>NEGD POLK OPS CENTER</t>
  </si>
  <si>
    <t>801550</t>
  </si>
  <si>
    <t>801551</t>
  </si>
  <si>
    <t>NEGD MCCOOK WAREHOUSE</t>
  </si>
  <si>
    <t>801552</t>
  </si>
  <si>
    <t>NEGD MCCOOK OPS CENTER</t>
  </si>
  <si>
    <t>801553</t>
  </si>
  <si>
    <t>NEGD BASSETT OPS CENTER</t>
  </si>
  <si>
    <t>801554</t>
  </si>
  <si>
    <t>NEGD SCOTTSBLUFF OPS CENTER</t>
  </si>
  <si>
    <t>801555</t>
  </si>
  <si>
    <t>NEGD SCOTTSBLUFF MAINT SHOP</t>
  </si>
  <si>
    <t>801556</t>
  </si>
  <si>
    <t>NEGD UTICA OPS CENTER</t>
  </si>
  <si>
    <t>801557</t>
  </si>
  <si>
    <t>NEGD GORDON OPS CENTER</t>
  </si>
  <si>
    <t>801558</t>
  </si>
  <si>
    <t>NEGD HEBRON OPS CENTER</t>
  </si>
  <si>
    <t>801559</t>
  </si>
  <si>
    <t>NEGD ORD OPS CENTER</t>
  </si>
  <si>
    <t>801560</t>
  </si>
  <si>
    <t>NEGD BLUE HILL OPS CENTER</t>
  </si>
  <si>
    <t>801561</t>
  </si>
  <si>
    <t>NEGD RED CLOUD OPS CENTER</t>
  </si>
  <si>
    <t>801562</t>
  </si>
  <si>
    <t>NEGD HENDERSON OPS CENTER</t>
  </si>
  <si>
    <t>801563</t>
  </si>
  <si>
    <t>NEGD MITCHELL WAREHOUSE</t>
  </si>
  <si>
    <t>801564</t>
  </si>
  <si>
    <t>NEGD ALBION OPS CENTER</t>
  </si>
  <si>
    <t>801565</t>
  </si>
  <si>
    <t>NEGD KEARNEY WAREHOUSE</t>
  </si>
  <si>
    <t>314000</t>
  </si>
  <si>
    <t>WYGD CASPER</t>
  </si>
  <si>
    <t>314001</t>
  </si>
  <si>
    <t>WYGD LARAMIE</t>
  </si>
  <si>
    <t>314002</t>
  </si>
  <si>
    <t>WYGD GILLETTE</t>
  </si>
  <si>
    <t>314003</t>
  </si>
  <si>
    <t>WYGD TORRINGTON SOUTH</t>
  </si>
  <si>
    <t>314004</t>
  </si>
  <si>
    <t>WYGD LANDER</t>
  </si>
  <si>
    <t>314005</t>
  </si>
  <si>
    <t>WYGD TRANSMISSION</t>
  </si>
  <si>
    <t>314006</t>
  </si>
  <si>
    <t>WYGD TORRINGTON NORTH</t>
  </si>
  <si>
    <t>314007</t>
  </si>
  <si>
    <t>WYGD CHOKECHERRY COMPRESSOR ST</t>
  </si>
  <si>
    <t>WYGD GENERAL</t>
  </si>
  <si>
    <t>801600</t>
  </si>
  <si>
    <t>WYGD LARAMIE PIPEYARD BUILDING</t>
  </si>
  <si>
    <t>801601</t>
  </si>
  <si>
    <t>WYGD LARAMIE OPS CENTER</t>
  </si>
  <si>
    <t>801602</t>
  </si>
  <si>
    <t>WYGD GILLETTE OPS CENTER</t>
  </si>
  <si>
    <t>801603</t>
  </si>
  <si>
    <t>801604</t>
  </si>
  <si>
    <t>WYGD HANNA OPS CENTER</t>
  </si>
  <si>
    <t>801605</t>
  </si>
  <si>
    <t>WYGD RAWLINS OPS CENTER</t>
  </si>
  <si>
    <t>801606</t>
  </si>
  <si>
    <t>WYGD RAWLINS S WAREHOUSE</t>
  </si>
  <si>
    <t>801607</t>
  </si>
  <si>
    <t>WYGD SARATOGA OPS CENTER</t>
  </si>
  <si>
    <t>801608</t>
  </si>
  <si>
    <t>WYGD SINCLAIR METER SHOP</t>
  </si>
  <si>
    <t>801609</t>
  </si>
  <si>
    <t>WYGD DOUGLAS OPS CENTER</t>
  </si>
  <si>
    <t>801610</t>
  </si>
  <si>
    <t>WYGD GLENROCK OPS CENTER</t>
  </si>
  <si>
    <t>801611</t>
  </si>
  <si>
    <t>WYGD LANDER OPS CENTER</t>
  </si>
  <si>
    <t>801612</t>
  </si>
  <si>
    <t>WYGD RIVERTON TRANSMISSION OFF</t>
  </si>
  <si>
    <t>801613</t>
  </si>
  <si>
    <t>WYGD RIVERTON MAINT SHOP</t>
  </si>
  <si>
    <t>801614</t>
  </si>
  <si>
    <t>WYGD RIVERTON OPS CENTER</t>
  </si>
  <si>
    <t>801615</t>
  </si>
  <si>
    <t>WYGD TORRINGTON WAREHOUSE</t>
  </si>
  <si>
    <t>801616</t>
  </si>
  <si>
    <t>WYGD CASPER OPS CENTER</t>
  </si>
  <si>
    <t>801617</t>
  </si>
  <si>
    <t>WYGD LUSK OPS CENTER</t>
  </si>
  <si>
    <t>801618</t>
  </si>
  <si>
    <t>WYGD GUERNSEY OPS CENTER</t>
  </si>
  <si>
    <t>801619</t>
  </si>
  <si>
    <t>WYGD WHEATLAND OPS CENTER</t>
  </si>
  <si>
    <t>801620</t>
  </si>
  <si>
    <t>WYGD NEWCASTLE OPS CENTER</t>
  </si>
  <si>
    <t>315000</t>
  </si>
  <si>
    <t>CGT NORTH</t>
  </si>
  <si>
    <t>ROCKY MOUNTAIN NATURAL GAS LLC</t>
  </si>
  <si>
    <t>315001</t>
  </si>
  <si>
    <t>CGT SOUTH</t>
  </si>
  <si>
    <t>315002</t>
  </si>
  <si>
    <t>CGT ON-SYS TRANSPORT</t>
  </si>
  <si>
    <t>315003</t>
  </si>
  <si>
    <t>CGT OFF-SYS TRANS BASE</t>
  </si>
  <si>
    <t>315004</t>
  </si>
  <si>
    <t>CGT OFF-SYS TRANS NON-BASE</t>
  </si>
  <si>
    <t>315005</t>
  </si>
  <si>
    <t>CGT PICEANCE</t>
  </si>
  <si>
    <t>315006</t>
  </si>
  <si>
    <t>CGT MKT CENTER SVCS</t>
  </si>
  <si>
    <t>CGT GENERAL</t>
  </si>
  <si>
    <t>316000</t>
  </si>
  <si>
    <t>ES PICEANCE</t>
  </si>
  <si>
    <t>BH ENERGY SERVICES CO</t>
  </si>
  <si>
    <t>316010</t>
  </si>
  <si>
    <t>ES NE CENTRAL</t>
  </si>
  <si>
    <t>316011</t>
  </si>
  <si>
    <t>ES NE WEST</t>
  </si>
  <si>
    <t>316020</t>
  </si>
  <si>
    <t>ES WY CASPER</t>
  </si>
  <si>
    <t>316021</t>
  </si>
  <si>
    <t>ES WY GILLETTE</t>
  </si>
  <si>
    <t>316022</t>
  </si>
  <si>
    <t>ES WY TORRINGTON</t>
  </si>
  <si>
    <t>316030</t>
  </si>
  <si>
    <t>ES CO</t>
  </si>
  <si>
    <t>ES GENERAL</t>
  </si>
  <si>
    <t>317900</t>
  </si>
  <si>
    <t>GSC GENERAL</t>
  </si>
  <si>
    <t>50517</t>
  </si>
  <si>
    <t>BH GAS SUPPLY CONTRACT, INC</t>
  </si>
  <si>
    <t>318900</t>
  </si>
  <si>
    <t>INT GENERAL</t>
  </si>
  <si>
    <t>50518</t>
  </si>
  <si>
    <t>BH INTERNATIONAL, INC</t>
  </si>
  <si>
    <t>383900</t>
  </si>
  <si>
    <t>GHLD GENERAL</t>
  </si>
  <si>
    <t>50583</t>
  </si>
  <si>
    <t>BH GAS HOLDINGS LLC</t>
  </si>
  <si>
    <t>206250</t>
  </si>
  <si>
    <t>COI GENERAL EQUITIZE ONLY</t>
  </si>
  <si>
    <t>50590</t>
  </si>
  <si>
    <t>BH COLORADO UTILITY CO LLC</t>
  </si>
  <si>
    <t>206260</t>
  </si>
  <si>
    <t>COL GENERAL EQUITIZE ONLY</t>
  </si>
  <si>
    <t>50591</t>
  </si>
  <si>
    <t>BH COLORADO UTILITY CO II LLC</t>
  </si>
  <si>
    <t>299900</t>
  </si>
  <si>
    <t>UTILITY MONEY POOL (UMP)</t>
  </si>
  <si>
    <t>50599</t>
  </si>
  <si>
    <t>UTILITY MONEY POOL CO</t>
  </si>
  <si>
    <t>701500</t>
  </si>
  <si>
    <t>BHC GENERAL</t>
  </si>
  <si>
    <t>80801</t>
  </si>
  <si>
    <t>BLACK HILLS CORP</t>
  </si>
  <si>
    <t>70100F</t>
  </si>
  <si>
    <t>SC DENVER OFFICE FAC</t>
  </si>
  <si>
    <t>80802</t>
  </si>
  <si>
    <t>BH SERVICE COMPANY LLC</t>
  </si>
  <si>
    <t>70101F</t>
  </si>
  <si>
    <t>SC MIDLANDS DATA CENTER</t>
  </si>
  <si>
    <t>70102F</t>
  </si>
  <si>
    <t>SC CHEYENNE DATA CENTER</t>
  </si>
  <si>
    <t>70103F</t>
  </si>
  <si>
    <t>SC FAYETTEVILLE OFFICE CC</t>
  </si>
  <si>
    <t>70104F</t>
  </si>
  <si>
    <t>SC PAPILLION FAC</t>
  </si>
  <si>
    <t>70105F</t>
  </si>
  <si>
    <t>SC COUNCIL BLF METER SH FAC</t>
  </si>
  <si>
    <t>70106F</t>
  </si>
  <si>
    <t>SC LINCOLN SVC/CALLCNTR FAC</t>
  </si>
  <si>
    <t>70107F</t>
  </si>
  <si>
    <t>70108F</t>
  </si>
  <si>
    <t>SC FAYETTEVILLE OPS CENTER</t>
  </si>
  <si>
    <t>701600</t>
  </si>
  <si>
    <t>SC GENERAL</t>
  </si>
  <si>
    <t>701601</t>
  </si>
  <si>
    <t>SC REGULATED</t>
  </si>
  <si>
    <t>701602</t>
  </si>
  <si>
    <t>SC ELECTRIC ONLY</t>
  </si>
  <si>
    <t>701603</t>
  </si>
  <si>
    <t>SC GAS ONLY</t>
  </si>
  <si>
    <t>701604</t>
  </si>
  <si>
    <t>SC NON-REG ONLY</t>
  </si>
  <si>
    <t>701605</t>
  </si>
  <si>
    <t>SC GENERATION</t>
  </si>
  <si>
    <t>701606</t>
  </si>
  <si>
    <t>SC GEN DISPATCH &amp; PWR MRKTG</t>
  </si>
  <si>
    <t>701610</t>
  </si>
  <si>
    <t>SC BHEP CHARGES</t>
  </si>
  <si>
    <t>701615</t>
  </si>
  <si>
    <t>SC GAS RESOURCES CHARGES</t>
  </si>
  <si>
    <t>701620</t>
  </si>
  <si>
    <t>SC PLATEAU PROD  CHARGES</t>
  </si>
  <si>
    <t>701625</t>
  </si>
  <si>
    <t>SC MIDSTREAM CHARGES</t>
  </si>
  <si>
    <t>701700</t>
  </si>
  <si>
    <t>SC HORIZON POINT OFFICE BLDG</t>
  </si>
  <si>
    <t>701701</t>
  </si>
  <si>
    <t>SC HORIZON POINT FITNESS CTR</t>
  </si>
  <si>
    <t>701702</t>
  </si>
  <si>
    <t>SC HORIZON POINT CAFETERIA</t>
  </si>
  <si>
    <t>701703</t>
  </si>
  <si>
    <t>SC HORIZON POINT DAYCARE</t>
  </si>
  <si>
    <t>801065</t>
  </si>
  <si>
    <t>SC BELLEVUE DATA CENTER FAC</t>
  </si>
  <si>
    <t>801096</t>
  </si>
  <si>
    <t>SC RAPID CTY PLNT ST OFF FAC</t>
  </si>
  <si>
    <t>801097</t>
  </si>
  <si>
    <t>SC RAPID CITY BAKEN PARK OFF</t>
  </si>
  <si>
    <t>801112</t>
  </si>
  <si>
    <t>801125</t>
  </si>
  <si>
    <t>801126</t>
  </si>
  <si>
    <t>801317</t>
  </si>
  <si>
    <t>801407</t>
  </si>
  <si>
    <t>COGD GOLDEN OFFICE</t>
  </si>
  <si>
    <t>999998</t>
  </si>
  <si>
    <t>SC DIRECT CHARGES_HISTORY</t>
  </si>
  <si>
    <t>990104</t>
  </si>
  <si>
    <t>ENSERCO DISCO OPS</t>
  </si>
  <si>
    <t>90104</t>
  </si>
  <si>
    <t>ENSERCO DISCONTINUED OPS</t>
  </si>
  <si>
    <t>990109</t>
  </si>
  <si>
    <t>BHEP - DISCO OPS</t>
  </si>
  <si>
    <t>90109</t>
  </si>
  <si>
    <t>BHEP DISCOUNTINUED OPS</t>
  </si>
  <si>
    <t>991104</t>
  </si>
  <si>
    <t>NR DISCO OPS</t>
  </si>
  <si>
    <t>91104</t>
  </si>
  <si>
    <t>NREG DISCONTINUED OPS</t>
  </si>
  <si>
    <t>999001</t>
  </si>
  <si>
    <t>ELIM BH CORPORATION</t>
  </si>
  <si>
    <t>99001</t>
  </si>
  <si>
    <t>999002</t>
  </si>
  <si>
    <t>ELIM BH NON-REGULATED</t>
  </si>
  <si>
    <t>99002</t>
  </si>
  <si>
    <t>501304</t>
  </si>
  <si>
    <t>ELIM - GAIN/LOSS ON ASSET SALE</t>
  </si>
  <si>
    <t>99003</t>
  </si>
  <si>
    <t>ELIM ENSERCO</t>
  </si>
  <si>
    <t>999003</t>
  </si>
  <si>
    <t>999004</t>
  </si>
  <si>
    <t>ELIM BH ELEC GENERATION</t>
  </si>
  <si>
    <t>99004</t>
  </si>
  <si>
    <t>ELIM BH ELECTRIC GENERATION</t>
  </si>
  <si>
    <t>999005</t>
  </si>
  <si>
    <t>ELIM REGULATED</t>
  </si>
  <si>
    <t>99005</t>
  </si>
  <si>
    <t>ELIM REGULATED UTILITIES</t>
  </si>
  <si>
    <t>999006</t>
  </si>
  <si>
    <t>ELIM BH ENERGY</t>
  </si>
  <si>
    <t>99006</t>
  </si>
  <si>
    <t>999007</t>
  </si>
  <si>
    <t>ELIM COLORADO</t>
  </si>
  <si>
    <t>99007</t>
  </si>
  <si>
    <t>999009</t>
  </si>
  <si>
    <t>ELIM BH EXPLORATION PRODUCTION</t>
  </si>
  <si>
    <t>99009</t>
  </si>
  <si>
    <t>ELIM BHEP</t>
  </si>
  <si>
    <t>999010</t>
  </si>
  <si>
    <t>ELIM CLFP</t>
  </si>
  <si>
    <t>99010</t>
  </si>
  <si>
    <t>999200</t>
  </si>
  <si>
    <t>COE CAP LEASE</t>
  </si>
  <si>
    <t>99200</t>
  </si>
  <si>
    <t>999300</t>
  </si>
  <si>
    <t>IPP CAP LEASE</t>
  </si>
  <si>
    <t>99300</t>
  </si>
  <si>
    <t>999997</t>
  </si>
  <si>
    <t>CEI HISTORY CHARGES</t>
  </si>
  <si>
    <t>ZZCEI</t>
  </si>
  <si>
    <t>CEI HISTORY</t>
  </si>
  <si>
    <t>BHP</t>
  </si>
  <si>
    <t>AFUDC Yes.No</t>
  </si>
  <si>
    <t>No</t>
  </si>
  <si>
    <t>Yes</t>
  </si>
  <si>
    <t>AFUDC Amt</t>
  </si>
  <si>
    <t>Work Order List Annual Tab</t>
  </si>
  <si>
    <t>Column A is the Work order number</t>
  </si>
  <si>
    <t xml:space="preserve">Column B - this is the creation date </t>
  </si>
  <si>
    <t>Column C is the in-service date</t>
  </si>
  <si>
    <t>Column D is the close date (moves to 101)</t>
  </si>
  <si>
    <t>Column E is the amount of maintenance identified that should not have been capitalized</t>
  </si>
  <si>
    <t>Column F - initials of Property Department review to validate proper treatment of maintenance costs</t>
  </si>
  <si>
    <t>Column G is if maintenance was found, what invoice number and how much per invoice</t>
  </si>
  <si>
    <t>Column H is if maintenance was found, IT must review and validate</t>
  </si>
  <si>
    <t>Column I through CB is calculating Depreciation Expense for each project by month.  A 1/2 month convention is applied to each year that the WO is in service and a 10% annual Depreciation rate is applied to all</t>
  </si>
  <si>
    <t>Column CC Identifies if that work order has capitalized interest accrued</t>
  </si>
  <si>
    <t xml:space="preserve">Column CD identifies the AFUDC Amount that needs to be backed off the Work Order. </t>
  </si>
  <si>
    <t xml:space="preserve">See AFUDC File for calculation </t>
  </si>
  <si>
    <t>Annual Tab</t>
  </si>
  <si>
    <t>Lines 3-8 is the summary of all adjustments by month, by year, by Financial Statement line.  This data is the Black Hills Service Company impact only</t>
  </si>
  <si>
    <t>Lines 11-17 is the summary of all adjustments by month, by year, by Financial Statement line.  This data is the Black Hills Power impact only - Each years final allocation factor for Step 120 was used for the allocation</t>
  </si>
  <si>
    <t>Lines 19-25 is the summary of all adjustments by month, by year, by Financial Statement line.  This data is the Black Hills Colorado Electric impact only - Each years final allocation factor for Step 120 was used for the allocation</t>
  </si>
  <si>
    <t>Lines 19-25 is the summary of all adjustments by month, by year, by Financial Statement line.  This data is the Cheyenne Light Fuel and Power - Electric impact only - Each years final allocation factor for Step 120 was used for the allocation</t>
  </si>
  <si>
    <t xml:space="preserve">Lines 37-42 represent the final allocation factors for each company for each year.  </t>
  </si>
  <si>
    <t>Column CE through EX is calculating AFUDC/Capitalized interest for each project by month.  An assumption was taken to remove all AFUDC in the year that the WO was created</t>
  </si>
  <si>
    <t>BHP PPE Balance</t>
  </si>
  <si>
    <t>BHP Accum Bal</t>
  </si>
  <si>
    <t>New FF1</t>
  </si>
  <si>
    <t>Original Gross Plant</t>
  </si>
  <si>
    <t xml:space="preserve">Original Accumulated Depr </t>
  </si>
  <si>
    <t>Adjusted Gross Plant</t>
  </si>
  <si>
    <t>Variance</t>
  </si>
  <si>
    <t>13 mo average</t>
  </si>
  <si>
    <t xml:space="preserve">Other Adjustments </t>
  </si>
  <si>
    <t>Other Adjustments</t>
  </si>
  <si>
    <t>Tie out to Exhibit 1i</t>
  </si>
  <si>
    <t>Total Company</t>
  </si>
  <si>
    <t>Maintenance General Plant</t>
  </si>
  <si>
    <t>AFUDC Debt</t>
  </si>
  <si>
    <t>SVC CO Utility Plant ALLOC</t>
  </si>
  <si>
    <t>SVC CO ACCUM DEPR ALLOC</t>
  </si>
  <si>
    <t>Depreciation</t>
  </si>
  <si>
    <t>Black Hills Power</t>
  </si>
  <si>
    <t>Audit Finding 2 Analysis</t>
  </si>
  <si>
    <t>AFUDC in Gross Plant</t>
  </si>
  <si>
    <t>Rounding</t>
  </si>
  <si>
    <t>Line No.</t>
  </si>
  <si>
    <t>Service Company Adj Acct</t>
  </si>
  <si>
    <t>BHP allocation (NOTE 1)</t>
  </si>
  <si>
    <t>NOTE 1</t>
  </si>
  <si>
    <t>CAM Allocation Factors to BHP</t>
  </si>
  <si>
    <t>Account Description</t>
  </si>
  <si>
    <t>Adjusted Accumulated Depr</t>
  </si>
  <si>
    <t>Year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</si>
</sst>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6">
    <font>
      <sz val="11"/>
      <color theme="1"/>
      <name val="Calibri"/>
      <family val="2"/>
      <scheme val="minor"/>
    </font>
    <font>
      <sz val="11"/>
      <color theme="1"/>
      <name val="Calibri"/>
      <family val="2"/>
      <scheme val="minor"/>
    </font>
    <font>
      <b/>
      <i/>
      <sz val="11"/>
      <color theme="1"/>
      <name val="Calibri"/>
      <family val="2"/>
      <scheme val="minor"/>
    </font>
    <font>
      <b/>
      <sz val="11"/>
      <color theme="1"/>
      <name val="Calibri"/>
      <family val="2"/>
      <scheme val="minor"/>
    </font>
    <font>
      <sz val="11"/>
      <color theme="8" tint="-0.249977111117893"/>
      <name val="Calibri"/>
      <family val="2"/>
      <scheme val="minor"/>
    </font>
    <font>
      <sz val="10"/>
      <color theme="1"/>
      <name val="Times New Roman"/>
      <family val="1"/>
    </font>
    <font>
      <b/>
      <sz val="12"/>
      <color rgb="FF000000"/>
      <name val="Calibri"/>
      <family val="2"/>
      <scheme val="minor"/>
    </font>
    <font>
      <b/>
      <i/>
      <sz val="11"/>
      <color rgb="FF000000"/>
      <name val="Calibri"/>
      <family val="2"/>
      <scheme val="minor"/>
    </font>
    <font>
      <sz val="11"/>
      <color rgb="FF000000"/>
      <name val="Calibri"/>
      <family val="2"/>
      <scheme val="minor"/>
    </font>
    <font>
      <sz val="11"/>
      <color theme="1"/>
      <name val="+mj-lt"/>
    </font>
    <font>
      <sz val="10"/>
      <name val="Arial Unicode MS"/>
      <family val="2"/>
    </font>
    <font>
      <b/>
      <sz val="10"/>
      <name val="Arial Unicode MS"/>
      <family val="2"/>
    </font>
    <font>
      <sz val="11"/>
      <name val="Calibri"/>
      <family val="2"/>
    </font>
    <font>
      <b/>
      <sz val="11"/>
      <color rgb="FFFFFFFF"/>
      <name val="Tahoma"/>
      <family val="2"/>
    </font>
    <font>
      <sz val="10"/>
      <color rgb="FF000000"/>
      <name val="Arial"/>
      <family val="2"/>
    </font>
    <font>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22"/>
        <bgColor indexed="64"/>
      </patternFill>
    </fill>
    <fill>
      <patternFill patternType="solid">
        <fgColor rgb="FF384C70"/>
        <bgColor rgb="FF384C70"/>
      </patternFill>
    </fill>
  </fills>
  <borders count="19">
    <border>
      <left/>
      <right/>
      <top/>
      <bottom/>
      <diagonal/>
    </border>
    <border>
      <left/>
      <right/>
      <top style="thin">
        <color indexed="64"/>
      </top>
      <bottom style="double">
        <color indexed="64"/>
      </bottom>
      <diagonal/>
    </border>
    <border>
      <left style="thin">
        <color rgb="FFABABAB"/>
      </left>
      <right style="thin">
        <color rgb="FFABABAB"/>
      </right>
      <top style="thin">
        <color rgb="FFABABAB"/>
      </top>
      <bottom style="thin">
        <color rgb="FFABABAB"/>
      </bottom>
      <diagonal/>
    </border>
    <border>
      <left/>
      <right/>
      <top style="thin">
        <color rgb="FFABABAB"/>
      </top>
      <bottom style="thin">
        <color rgb="FFABABAB"/>
      </bottom>
      <diagonal/>
    </border>
    <border>
      <left style="thin">
        <color rgb="FFABABAB"/>
      </left>
      <right/>
      <top style="thin">
        <color rgb="FFABABAB"/>
      </top>
      <bottom style="thin">
        <color rgb="FFABABAB"/>
      </bottom>
      <diagonal/>
    </border>
    <border>
      <left style="thin">
        <color rgb="FFABABAB"/>
      </left>
      <right style="thin">
        <color rgb="FFABABAB"/>
      </right>
      <top/>
      <bottom/>
      <diagonal/>
    </border>
    <border>
      <left style="thin">
        <color rgb="FFABABAB"/>
      </left>
      <right/>
      <top/>
      <bottom/>
      <diagonal/>
    </border>
    <border>
      <left style="thin">
        <color rgb="FFABABAB"/>
      </left>
      <right style="thin">
        <color rgb="FFABABAB"/>
      </right>
      <top style="thin">
        <color rgb="FFABABAB"/>
      </top>
      <bottom/>
      <diagonal/>
    </border>
    <border>
      <left/>
      <right/>
      <top style="thin">
        <color rgb="FFABABAB"/>
      </top>
      <bottom/>
      <diagonal/>
    </border>
    <border>
      <left style="thin">
        <color rgb="FFABABAB"/>
      </left>
      <right/>
      <top style="thin">
        <color rgb="FFABABAB"/>
      </top>
      <bottom/>
      <diagonal/>
    </border>
    <border>
      <left style="thin">
        <color indexed="65"/>
      </left>
      <right style="thin">
        <color rgb="FFABABAB"/>
      </right>
      <top style="thin">
        <color rgb="FFABABAB"/>
      </top>
      <bottom/>
      <diagonal/>
    </border>
    <border>
      <left style="thin">
        <color indexed="65"/>
      </left>
      <right/>
      <top style="thin">
        <color rgb="FFABABAB"/>
      </top>
      <bottom/>
      <diagonal/>
    </border>
    <border>
      <left style="double">
        <color indexed="64"/>
      </left>
      <right style="double">
        <color indexed="64"/>
      </right>
      <top style="double">
        <color indexed="64"/>
      </top>
      <bottom style="double">
        <color indexed="64"/>
      </bottom>
      <diagonal/>
    </border>
    <border>
      <left style="thin">
        <color rgb="FF4E648A"/>
      </left>
      <right style="thin">
        <color rgb="FF4E648A"/>
      </right>
      <top style="thin">
        <color rgb="FF4E648A"/>
      </top>
      <bottom style="thin">
        <color rgb="FF4E648A"/>
      </bottom>
      <diagonal/>
    </border>
    <border>
      <left/>
      <right style="thin">
        <color rgb="FF4E648A"/>
      </right>
      <top style="thin">
        <color rgb="FF4E648A"/>
      </top>
      <bottom style="thin">
        <color rgb="FF4E648A"/>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10" fillId="0" borderId="0"/>
    <xf numFmtId="9" fontId="1" fillId="0" borderId="0" applyFont="0" applyFill="0" applyBorder="0" applyAlignment="0" applyProtection="0"/>
    <xf numFmtId="0" fontId="8" fillId="0" borderId="0"/>
    <xf numFmtId="0" fontId="15" fillId="0" borderId="0" applyNumberFormat="0" applyFill="0" applyBorder="0" applyAlignment="0" applyProtection="0"/>
  </cellStyleXfs>
  <cellXfs count="96">
    <xf numFmtId="0" fontId="0" fillId="0" borderId="0" xfId="0"/>
    <xf numFmtId="0" fontId="0" fillId="0" borderId="0" xfId="0" applyFill="1" applyAlignment="1">
      <alignment horizontal="left"/>
    </xf>
    <xf numFmtId="43" fontId="0" fillId="0" borderId="0" xfId="0" applyNumberFormat="1" applyFill="1"/>
    <xf numFmtId="0" fontId="0" fillId="0" borderId="0" xfId="0" applyFill="1"/>
    <xf numFmtId="43" fontId="0" fillId="0" borderId="0" xfId="0" applyNumberFormat="1" applyFill="1" applyAlignment="1">
      <alignment horizontal="left"/>
    </xf>
    <xf numFmtId="14" fontId="0" fillId="0" borderId="0" xfId="0" applyNumberFormat="1" applyFill="1" applyAlignment="1">
      <alignment horizontal="left"/>
    </xf>
    <xf numFmtId="0" fontId="0" fillId="0" borderId="0" xfId="0" applyFill="1" applyAlignment="1">
      <alignment horizontal="center" wrapText="1"/>
    </xf>
    <xf numFmtId="43" fontId="0" fillId="0" borderId="0" xfId="1" applyFont="1" applyFill="1" applyAlignment="1">
      <alignment horizontal="left"/>
    </xf>
    <xf numFmtId="0" fontId="0" fillId="0" borderId="0" xfId="0" applyFill="1" applyAlignment="1">
      <alignment wrapText="1"/>
    </xf>
    <xf numFmtId="0" fontId="0" fillId="0" borderId="0" xfId="0" applyFill="1" applyAlignment="1">
      <alignment vertical="top" wrapText="1"/>
    </xf>
    <xf numFmtId="0" fontId="0" fillId="0" borderId="0" xfId="0" applyFill="1" applyAlignment="1">
      <alignment horizontal="left" wrapText="1"/>
    </xf>
    <xf numFmtId="43" fontId="0" fillId="0" borderId="0" xfId="0" applyNumberFormat="1" applyFill="1" applyAlignment="1">
      <alignment horizontal="left" vertical="top"/>
    </xf>
    <xf numFmtId="0" fontId="0" fillId="0" borderId="0" xfId="0" applyFill="1" applyAlignment="1">
      <alignment horizontal="left" vertical="top"/>
    </xf>
    <xf numFmtId="0" fontId="2" fillId="0" borderId="0" xfId="0" applyFont="1"/>
    <xf numFmtId="0" fontId="0" fillId="0" borderId="0" xfId="0" quotePrefix="1" applyFill="1"/>
    <xf numFmtId="0" fontId="1" fillId="0" borderId="0" xfId="0" applyFont="1" applyFill="1"/>
    <xf numFmtId="0" fontId="4" fillId="0" borderId="0" xfId="0" applyFont="1" applyFill="1"/>
    <xf numFmtId="0" fontId="6" fillId="0" borderId="0" xfId="0" applyFont="1"/>
    <xf numFmtId="0" fontId="5" fillId="2" borderId="0" xfId="0" applyFont="1" applyFill="1" applyBorder="1" applyAlignment="1">
      <alignment horizontal="left" vertical="center" wrapText="1"/>
    </xf>
    <xf numFmtId="0" fontId="0" fillId="2" borderId="0" xfId="0" applyFill="1" applyBorder="1"/>
    <xf numFmtId="0" fontId="6" fillId="2" borderId="0" xfId="0" applyFont="1" applyFill="1" applyBorder="1"/>
    <xf numFmtId="0" fontId="7" fillId="2" borderId="0" xfId="0" applyFont="1" applyFill="1" applyBorder="1"/>
    <xf numFmtId="0" fontId="8" fillId="2" borderId="0" xfId="0" applyFont="1" applyFill="1" applyBorder="1"/>
    <xf numFmtId="0" fontId="9" fillId="2" borderId="0" xfId="0" applyFont="1" applyFill="1" applyBorder="1" applyAlignment="1">
      <alignment horizontal="left" vertical="center" indent="2"/>
    </xf>
    <xf numFmtId="0" fontId="3" fillId="0" borderId="0" xfId="0" applyFont="1" applyFill="1" applyAlignment="1">
      <alignment horizontal="center" wrapText="1"/>
    </xf>
    <xf numFmtId="14" fontId="3" fillId="0" borderId="0" xfId="0" applyNumberFormat="1" applyFont="1" applyFill="1" applyAlignment="1">
      <alignment horizontal="center" wrapText="1"/>
    </xf>
    <xf numFmtId="43" fontId="3" fillId="0" borderId="0" xfId="1" applyFont="1" applyFill="1" applyAlignment="1">
      <alignment horizontal="center" wrapText="1"/>
    </xf>
    <xf numFmtId="9" fontId="0" fillId="3" borderId="0" xfId="3" applyFont="1" applyFill="1"/>
    <xf numFmtId="43" fontId="0" fillId="0" borderId="0" xfId="1" applyFont="1" applyFill="1"/>
    <xf numFmtId="0" fontId="0" fillId="3" borderId="0" xfId="0" applyFill="1"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6" borderId="0" xfId="0" applyFill="1" applyAlignment="1">
      <alignment horizontal="center" wrapText="1"/>
    </xf>
    <xf numFmtId="0" fontId="0" fillId="7" borderId="0" xfId="0" applyFill="1" applyAlignment="1">
      <alignment horizontal="center" wrapText="1"/>
    </xf>
    <xf numFmtId="0" fontId="0" fillId="8" borderId="0" xfId="0" applyFill="1" applyAlignment="1">
      <alignment horizontal="center" wrapText="1"/>
    </xf>
    <xf numFmtId="0" fontId="3" fillId="0" borderId="1" xfId="0" applyFont="1" applyFill="1" applyBorder="1" applyAlignment="1">
      <alignment horizontal="left"/>
    </xf>
    <xf numFmtId="14" fontId="3" fillId="0" borderId="1" xfId="0" applyNumberFormat="1" applyFont="1" applyFill="1" applyBorder="1" applyAlignment="1">
      <alignment horizontal="left"/>
    </xf>
    <xf numFmtId="43" fontId="3" fillId="0" borderId="1" xfId="1" applyFont="1" applyFill="1" applyBorder="1" applyAlignment="1">
      <alignment horizontal="left"/>
    </xf>
    <xf numFmtId="0" fontId="3" fillId="0" borderId="1" xfId="0" applyFont="1" applyFill="1" applyBorder="1"/>
    <xf numFmtId="0" fontId="3" fillId="0" borderId="1" xfId="0" applyFont="1" applyFill="1" applyBorder="1" applyAlignment="1">
      <alignment horizontal="right"/>
    </xf>
    <xf numFmtId="43" fontId="3" fillId="0" borderId="1" xfId="1" applyFont="1" applyFill="1" applyBorder="1"/>
    <xf numFmtId="0" fontId="0" fillId="0" borderId="0" xfId="0" applyAlignment="1">
      <alignment horizontal="right"/>
    </xf>
    <xf numFmtId="43" fontId="0" fillId="0" borderId="0" xfId="1" applyFont="1"/>
    <xf numFmtId="43" fontId="0" fillId="0" borderId="0" xfId="0" applyNumberFormat="1"/>
    <xf numFmtId="0" fontId="10" fillId="0" borderId="0" xfId="2"/>
    <xf numFmtId="0" fontId="10" fillId="0" borderId="2" xfId="2" applyNumberFormat="1" applyBorder="1"/>
    <xf numFmtId="0" fontId="10" fillId="0" borderId="3" xfId="2" applyNumberFormat="1" applyBorder="1"/>
    <xf numFmtId="0" fontId="10" fillId="0" borderId="4" xfId="2" applyNumberFormat="1" applyBorder="1"/>
    <xf numFmtId="0" fontId="10" fillId="0" borderId="4" xfId="2" applyBorder="1"/>
    <xf numFmtId="0" fontId="10" fillId="0" borderId="5" xfId="2" applyNumberFormat="1" applyBorder="1"/>
    <xf numFmtId="0" fontId="10" fillId="0" borderId="0" xfId="2" applyNumberFormat="1"/>
    <xf numFmtId="0" fontId="10" fillId="0" borderId="6" xfId="2" applyNumberFormat="1" applyBorder="1"/>
    <xf numFmtId="0" fontId="10" fillId="0" borderId="6" xfId="2" applyBorder="1"/>
    <xf numFmtId="0" fontId="10" fillId="0" borderId="7" xfId="2" applyNumberFormat="1" applyBorder="1"/>
    <xf numFmtId="0" fontId="10" fillId="0" borderId="8" xfId="2" applyNumberFormat="1" applyBorder="1"/>
    <xf numFmtId="0" fontId="10" fillId="0" borderId="9" xfId="2" applyNumberFormat="1" applyBorder="1"/>
    <xf numFmtId="0" fontId="10" fillId="0" borderId="9" xfId="2" applyBorder="1"/>
    <xf numFmtId="14" fontId="10" fillId="0" borderId="8" xfId="2" applyNumberFormat="1" applyBorder="1"/>
    <xf numFmtId="14" fontId="10" fillId="0" borderId="9" xfId="2" applyNumberFormat="1" applyBorder="1"/>
    <xf numFmtId="14" fontId="10" fillId="0" borderId="7" xfId="2" applyNumberFormat="1" applyBorder="1"/>
    <xf numFmtId="0" fontId="10" fillId="0" borderId="9" xfId="2" pivotButton="1" applyBorder="1"/>
    <xf numFmtId="0" fontId="10" fillId="0" borderId="10" xfId="2" applyBorder="1"/>
    <xf numFmtId="0" fontId="10" fillId="0" borderId="11" xfId="2" applyBorder="1"/>
    <xf numFmtId="22" fontId="10" fillId="0" borderId="0" xfId="2" applyNumberFormat="1"/>
    <xf numFmtId="2" fontId="10" fillId="0" borderId="0" xfId="2" applyNumberFormat="1"/>
    <xf numFmtId="14" fontId="10" fillId="0" borderId="0" xfId="2" applyNumberFormat="1"/>
    <xf numFmtId="49" fontId="10" fillId="0" borderId="0" xfId="2" applyNumberFormat="1"/>
    <xf numFmtId="164" fontId="10" fillId="0" borderId="0" xfId="2" applyNumberFormat="1"/>
    <xf numFmtId="49" fontId="11" fillId="9" borderId="12" xfId="2" applyNumberFormat="1" applyFont="1" applyFill="1" applyBorder="1"/>
    <xf numFmtId="43" fontId="10" fillId="0" borderId="0" xfId="2" applyNumberFormat="1"/>
    <xf numFmtId="0" fontId="12" fillId="0" borderId="0" xfId="4" applyFont="1" applyFill="1" applyBorder="1"/>
    <xf numFmtId="0" fontId="13" fillId="10" borderId="13" xfId="4" applyNumberFormat="1" applyFont="1" applyFill="1" applyBorder="1" applyAlignment="1">
      <alignment vertical="top" wrapText="1" readingOrder="1"/>
    </xf>
    <xf numFmtId="0" fontId="14" fillId="0" borderId="15" xfId="4" applyNumberFormat="1" applyFont="1" applyFill="1" applyBorder="1" applyAlignment="1">
      <alignment vertical="top" wrapText="1" readingOrder="1"/>
    </xf>
    <xf numFmtId="0" fontId="0" fillId="3" borderId="0" xfId="0" applyFill="1"/>
    <xf numFmtId="0" fontId="0" fillId="4" borderId="0" xfId="0" applyFill="1" applyAlignment="1">
      <alignment horizontal="right"/>
    </xf>
    <xf numFmtId="43" fontId="0" fillId="4" borderId="0" xfId="1" applyFont="1" applyFill="1"/>
    <xf numFmtId="0" fontId="0" fillId="4" borderId="0" xfId="0" applyFill="1"/>
    <xf numFmtId="43" fontId="0" fillId="4" borderId="0" xfId="0" applyNumberFormat="1" applyFill="1"/>
    <xf numFmtId="10" fontId="10" fillId="4" borderId="0" xfId="3" applyNumberFormat="1" applyFont="1" applyFill="1"/>
    <xf numFmtId="10" fontId="0" fillId="4" borderId="0" xfId="3" applyNumberFormat="1" applyFont="1" applyFill="1"/>
    <xf numFmtId="0" fontId="0" fillId="0" borderId="0" xfId="0" applyFill="1" applyAlignment="1">
      <alignment horizontal="right"/>
    </xf>
    <xf numFmtId="0" fontId="0" fillId="4" borderId="17" xfId="0" applyFill="1" applyBorder="1" applyAlignment="1"/>
    <xf numFmtId="0" fontId="0" fillId="4" borderId="18" xfId="0" applyFill="1" applyBorder="1" applyAlignment="1"/>
    <xf numFmtId="0" fontId="15" fillId="0" borderId="0" xfId="5"/>
    <xf numFmtId="165" fontId="0" fillId="0" borderId="0" xfId="1" applyNumberFormat="1" applyFont="1"/>
    <xf numFmtId="165" fontId="0" fillId="0" borderId="0" xfId="1" applyNumberFormat="1" applyFont="1" applyAlignment="1">
      <alignment horizontal="right"/>
    </xf>
    <xf numFmtId="165" fontId="0" fillId="0" borderId="0" xfId="0" applyNumberFormat="1"/>
    <xf numFmtId="0" fontId="3" fillId="0" borderId="0" xfId="0" applyFont="1" applyAlignment="1">
      <alignment horizontal="left"/>
    </xf>
    <xf numFmtId="0" fontId="0" fillId="0" borderId="0" xfId="0" applyAlignment="1">
      <alignment horizontal="left"/>
    </xf>
    <xf numFmtId="0" fontId="3" fillId="4" borderId="0" xfId="0" applyFont="1" applyFill="1" applyAlignment="1">
      <alignment horizontal="left"/>
    </xf>
    <xf numFmtId="0" fontId="13" fillId="10" borderId="13" xfId="4" applyNumberFormat="1" applyFont="1" applyFill="1" applyBorder="1" applyAlignment="1">
      <alignment vertical="top" wrapText="1" readingOrder="1"/>
    </xf>
    <xf numFmtId="0" fontId="12" fillId="0" borderId="14" xfId="4" applyNumberFormat="1" applyFont="1" applyFill="1" applyBorder="1" applyAlignment="1">
      <alignment vertical="top" wrapText="1"/>
    </xf>
    <xf numFmtId="0" fontId="14" fillId="0" borderId="15" xfId="4" applyNumberFormat="1" applyFont="1" applyFill="1" applyBorder="1" applyAlignment="1">
      <alignment vertical="top" wrapText="1" readingOrder="1"/>
    </xf>
    <xf numFmtId="0" fontId="12" fillId="0" borderId="16" xfId="4" applyNumberFormat="1" applyFont="1" applyFill="1" applyBorder="1" applyAlignment="1">
      <alignment vertical="top" wrapText="1"/>
    </xf>
    <xf numFmtId="0" fontId="0" fillId="0" borderId="0" xfId="0" applyAlignment="1">
      <alignment horizontal="center"/>
    </xf>
    <xf numFmtId="43" fontId="0" fillId="0" borderId="0" xfId="1" applyNumberFormat="1" applyFont="1"/>
  </cellXfs>
  <cellStyles count="6">
    <cellStyle name="Comma" xfId="1" builtinId="3"/>
    <cellStyle name="Hyperlink" xfId="5" builtinId="8"/>
    <cellStyle name="Normal" xfId="0" builtinId="0"/>
    <cellStyle name="Normal 2" xfId="2" xr:uid="{00000000-0005-0000-0000-000003000000}"/>
    <cellStyle name="Normal 3" xfId="4" xr:uid="{00000000-0005-0000-0000-000004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114299</xdr:rowOff>
    </xdr:from>
    <xdr:to>
      <xdr:col>19</xdr:col>
      <xdr:colOff>371475</xdr:colOff>
      <xdr:row>30</xdr:row>
      <xdr:rowOff>19049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0025" y="114299"/>
          <a:ext cx="11753850" cy="562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Accounting for Computer Software and Hardware Costs Implementation Plan</a:t>
          </a:r>
          <a:r>
            <a:rPr lang="en-US" sz="1100" b="1">
              <a:solidFill>
                <a:schemeClr val="dk1"/>
              </a:solidFill>
              <a:effectLst/>
              <a:latin typeface="+mn-lt"/>
              <a:ea typeface="+mn-ea"/>
              <a:cs typeface="+mn-cs"/>
            </a:rPr>
            <a:t> </a:t>
          </a:r>
        </a:p>
        <a:p>
          <a:endParaRPr lang="en-US" sz="1200">
            <a:effectLst/>
          </a:endParaRPr>
        </a:p>
        <a:p>
          <a:pPr algn="ctr"/>
          <a:r>
            <a:rPr lang="en-US" sz="1100" b="1">
              <a:solidFill>
                <a:schemeClr val="dk1"/>
              </a:solidFill>
              <a:effectLst/>
              <a:latin typeface="+mn-lt"/>
              <a:ea typeface="+mn-ea"/>
              <a:cs typeface="+mn-cs"/>
            </a:rPr>
            <a:t>Exhibit 1-B updated</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Perform an analysis of all capitalized information technology (IT) projects from 2013 through the date of the final audit report to identify all instances of the inappropriate inclusion of IT maintenance costs and over accrual of interest. Provide the results of the analysis to DAA for review.  </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Follow steps below for January 2013 through the end of the audit period</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Summary</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Computer Software and Hardware costs should be capitalized according to the Black Hills Corporation capitalization policy (which has also been provided to Division of Audits and Accounting in the Q1 2019 quarterly update).  The Capitalization Policy states that if maintenance fees are not a direct cost of the development of internal use software, they are a period cost to maintain an asset.  All maintenance fees will be expensed, even if incurred during the application development stage.  Costs labeled "maintenance" during the application development stage are not true maintenance, they are considered implementation costs.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Consistent with the commitment that Black Hills made in its audit implementation plan, an analysis of maintenance costs was done in November of 2018 through Q1 of 2019.  This analysis was conducted across all entities within Black Hills Corporation.  In that analysis, the Company did identify some maintenance costs in capital that should not have been recorded as capital.  The annual totals are stated as Black Hills Corporation wide totals and are summarized in the analysis summary below .  In the next phase, the impact on Black Hills Power, Inc. and its FERC Form 1 will be quantified. </a:t>
          </a:r>
        </a:p>
        <a:p>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Review of Implementation Plan Steps and Update on Status: </a:t>
          </a:r>
          <a:endParaRPr lang="en-US" sz="1200" b="1">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In PowerPlan, run a detailed query within the Asset module for all software and hardware related retirement units, including work order numbers and descriptions for all assets.  A Retirement Unit describes the unit of property for each asset recorded.  This will identify what software and hardware assets have been unitized since January 2013 through December 2018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In PowerPlan, run a detailed CR (Cost Repository) query for work orders that are still in CWIP.  For each work order, look for resources 1300-1399 (Software/Hardware maintenance) and 1809 (Consulting Fees).  Identify each invoice that was coded to these resources and review for Software or Hardware maintenance. (This activity i</a:t>
          </a:r>
          <a:r>
            <a:rPr lang="en-US" sz="1100" baseline="0">
              <a:solidFill>
                <a:schemeClr val="dk1"/>
              </a:solidFill>
              <a:effectLst/>
              <a:latin typeface="+mn-lt"/>
              <a:ea typeface="+mn-ea"/>
              <a:cs typeface="+mn-cs"/>
            </a:rPr>
            <a:t>s no longer necessary -</a:t>
          </a:r>
          <a:r>
            <a:rPr lang="en-US" sz="1100">
              <a:solidFill>
                <a:schemeClr val="dk1"/>
              </a:solidFill>
              <a:effectLst/>
              <a:latin typeface="+mn-lt"/>
              <a:ea typeface="+mn-ea"/>
              <a:cs typeface="+mn-cs"/>
            </a:rPr>
            <a:t>These costs would not have been audited by property accounting yet, and if any identified we would find the costs and move to expense at that time.)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Create a list of all work orders identified in step #1 that require analysis for maintenance costs recorded to the work order in error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Review each work order identified in step #2 to identify invoices including software or hardware maintenance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Create worksheet that identifies all maintenance found in this process that was inappropriately recorded to capital for all of Black Hills Corporation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Provided results of Black Hills Corporation analysis to Division of Audits and Accounting for review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Receive approval from Division of Audits and Accounting  on maintenance analysis provided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Calculate the impact to Black Hills Power's FERC Form 1 (This activity is complete)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dk1"/>
              </a:solidFill>
              <a:effectLst/>
              <a:latin typeface="+mn-lt"/>
              <a:ea typeface="+mn-ea"/>
              <a:cs typeface="+mn-cs"/>
            </a:rPr>
            <a:t>Log</a:t>
          </a:r>
          <a:r>
            <a:rPr lang="en-US" sz="1100" baseline="0">
              <a:solidFill>
                <a:schemeClr val="dk1"/>
              </a:solidFill>
              <a:effectLst/>
              <a:latin typeface="+mn-lt"/>
              <a:ea typeface="+mn-ea"/>
              <a:cs typeface="+mn-cs"/>
            </a:rPr>
            <a:t> into FERC form software and update all impacted pages.  </a:t>
          </a:r>
          <a:endParaRPr lang="en-US" sz="1100">
            <a:effectLst/>
          </a:endParaRPr>
        </a:p>
      </xdr:txBody>
    </xdr:sp>
    <xdr:clientData/>
  </xdr:twoCellAnchor>
  <xdr:twoCellAnchor>
    <xdr:from>
      <xdr:col>0</xdr:col>
      <xdr:colOff>219074</xdr:colOff>
      <xdr:row>30</xdr:row>
      <xdr:rowOff>114301</xdr:rowOff>
    </xdr:from>
    <xdr:to>
      <xdr:col>20</xdr:col>
      <xdr:colOff>400050</xdr:colOff>
      <xdr:row>52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074" y="5838826"/>
          <a:ext cx="12372976" cy="4181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Analysis Summary</a:t>
          </a:r>
          <a:endParaRPr lang="en-US" sz="1200">
            <a:effectLst/>
          </a:endParaRPr>
        </a:p>
        <a:p>
          <a:r>
            <a:rPr lang="en-US" sz="1100" b="1" i="1">
              <a:solidFill>
                <a:schemeClr val="dk1"/>
              </a:solidFill>
              <a:effectLst/>
              <a:latin typeface="+mn-lt"/>
              <a:ea typeface="+mn-ea"/>
              <a:cs typeface="+mn-cs"/>
            </a:rPr>
            <a:t>Performed an analysis of 804 capitalized information technology (IT) projects from 2013 through the date of the final audit report.</a:t>
          </a:r>
          <a:r>
            <a:rPr lang="en-US" sz="1100" b="1" i="1" baseline="0">
              <a:solidFill>
                <a:schemeClr val="dk1"/>
              </a:solidFill>
              <a:effectLst/>
              <a:latin typeface="+mn-lt"/>
              <a:ea typeface="+mn-ea"/>
              <a:cs typeface="+mn-cs"/>
            </a:rPr>
            <a:t>  Of the work orders, 141 work orders were identified with inappropriate inclusion of IT maintenance costs.  </a:t>
          </a:r>
          <a:endParaRPr lang="en-US" sz="1200">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 Work Order's listed on the Work Order List tab are all IT projects identified for the entire company.  </a:t>
          </a:r>
          <a:endParaRPr lang="en-US" sz="1200">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 calculation of Black Hills Power's FERC Form 1 impact including interest calculation will be completed during the next step of the </a:t>
          </a:r>
          <a:r>
            <a:rPr lang="en-US" sz="1100" b="0" i="0">
              <a:solidFill>
                <a:schemeClr val="dk1"/>
              </a:solidFill>
              <a:effectLst/>
              <a:latin typeface="+mn-lt"/>
              <a:ea typeface="+mn-ea"/>
              <a:cs typeface="+mn-cs"/>
            </a:rPr>
            <a:t>Implementation</a:t>
          </a:r>
          <a:r>
            <a:rPr lang="en-US" sz="1100" b="0" i="0" baseline="0">
              <a:solidFill>
                <a:schemeClr val="dk1"/>
              </a:solidFill>
              <a:effectLst/>
              <a:latin typeface="+mn-lt"/>
              <a:ea typeface="+mn-ea"/>
              <a:cs typeface="+mn-cs"/>
            </a:rPr>
            <a:t> plan.  </a:t>
          </a:r>
          <a:endParaRPr lang="en-US" sz="1200">
            <a:effectLst/>
          </a:endParaRPr>
        </a:p>
        <a:p>
          <a:endParaRPr lang="en-US" sz="1100" b="1" i="1" baseline="0">
            <a:solidFill>
              <a:schemeClr val="dk1"/>
            </a:solidFill>
            <a:effectLst/>
            <a:latin typeface="+mn-lt"/>
            <a:ea typeface="+mn-ea"/>
            <a:cs typeface="+mn-cs"/>
          </a:endParaRPr>
        </a:p>
        <a:p>
          <a:r>
            <a:rPr lang="en-US" sz="1100" b="1" i="1" baseline="0">
              <a:solidFill>
                <a:schemeClr val="dk1"/>
              </a:solidFill>
              <a:effectLst/>
              <a:latin typeface="+mn-lt"/>
              <a:ea typeface="+mn-ea"/>
              <a:cs typeface="+mn-cs"/>
            </a:rPr>
            <a:t>Summary:</a:t>
          </a:r>
          <a:endParaRPr lang="en-US" sz="1200">
            <a:effectLst/>
          </a:endParaRPr>
        </a:p>
        <a:p>
          <a:r>
            <a:rPr lang="en-US" sz="1100" b="0" i="1" baseline="0">
              <a:solidFill>
                <a:schemeClr val="dk1"/>
              </a:solidFill>
              <a:effectLst/>
              <a:latin typeface="+mn-lt"/>
              <a:ea typeface="+mn-ea"/>
              <a:cs typeface="+mn-cs"/>
            </a:rPr>
            <a:t>Year   Maintenance   Count</a:t>
          </a:r>
          <a:endParaRPr lang="en-US" sz="1200">
            <a:effectLst/>
          </a:endParaRPr>
        </a:p>
        <a:p>
          <a:r>
            <a:rPr lang="en-US" sz="1100" b="0" i="0" baseline="0">
              <a:solidFill>
                <a:schemeClr val="dk1"/>
              </a:solidFill>
              <a:effectLst/>
              <a:latin typeface="+mn-lt"/>
              <a:ea typeface="+mn-ea"/>
              <a:cs typeface="+mn-cs"/>
            </a:rPr>
            <a:t>2013   $591,624.74      41</a:t>
          </a:r>
          <a:endParaRPr lang="en-US" sz="1200">
            <a:effectLst/>
          </a:endParaRPr>
        </a:p>
        <a:p>
          <a:r>
            <a:rPr lang="en-US" sz="1100" b="0" i="0" baseline="0">
              <a:solidFill>
                <a:schemeClr val="dk1"/>
              </a:solidFill>
              <a:effectLst/>
              <a:latin typeface="+mn-lt"/>
              <a:ea typeface="+mn-ea"/>
              <a:cs typeface="+mn-cs"/>
            </a:rPr>
            <a:t>2014   $352,046.63      19</a:t>
          </a:r>
          <a:endParaRPr lang="en-US" sz="1200">
            <a:effectLst/>
          </a:endParaRPr>
        </a:p>
        <a:p>
          <a:r>
            <a:rPr lang="en-US" sz="1100" b="0" i="0" baseline="0">
              <a:solidFill>
                <a:schemeClr val="dk1"/>
              </a:solidFill>
              <a:effectLst/>
              <a:latin typeface="+mn-lt"/>
              <a:ea typeface="+mn-ea"/>
              <a:cs typeface="+mn-cs"/>
            </a:rPr>
            <a:t>2015   $414,284.31      38</a:t>
          </a:r>
          <a:endParaRPr lang="en-US" sz="1200">
            <a:effectLst/>
          </a:endParaRPr>
        </a:p>
        <a:p>
          <a:r>
            <a:rPr lang="en-US" sz="1100" b="0" i="0" baseline="0">
              <a:solidFill>
                <a:schemeClr val="dk1"/>
              </a:solidFill>
              <a:effectLst/>
              <a:latin typeface="+mn-lt"/>
              <a:ea typeface="+mn-ea"/>
              <a:cs typeface="+mn-cs"/>
            </a:rPr>
            <a:t>2016   $420,261.16      38</a:t>
          </a:r>
        </a:p>
        <a:p>
          <a:r>
            <a:rPr lang="en-US" sz="1100" b="0" i="0" baseline="0">
              <a:solidFill>
                <a:schemeClr val="dk1"/>
              </a:solidFill>
              <a:effectLst/>
              <a:latin typeface="+mn-lt"/>
              <a:ea typeface="+mn-ea"/>
              <a:cs typeface="+mn-cs"/>
            </a:rPr>
            <a:t>2017   $17,482.56         5</a:t>
          </a:r>
          <a:endParaRPr lang="en-US" sz="1200">
            <a:effectLst/>
          </a:endParaRPr>
        </a:p>
        <a:p>
          <a:r>
            <a:rPr lang="en-US" sz="1100" b="0" i="0" u="sng" baseline="0">
              <a:solidFill>
                <a:schemeClr val="dk1"/>
              </a:solidFill>
              <a:effectLst/>
              <a:latin typeface="+mn-lt"/>
              <a:ea typeface="+mn-ea"/>
              <a:cs typeface="+mn-cs"/>
            </a:rPr>
            <a:t>2018   $0                         0    </a:t>
          </a:r>
          <a:endParaRPr lang="en-US" sz="1200">
            <a:effectLst/>
          </a:endParaRPr>
        </a:p>
        <a:p>
          <a:r>
            <a:rPr lang="en-US" sz="1100" b="0" i="0" baseline="0">
              <a:solidFill>
                <a:schemeClr val="dk1"/>
              </a:solidFill>
              <a:effectLst/>
              <a:latin typeface="+mn-lt"/>
              <a:ea typeface="+mn-ea"/>
              <a:cs typeface="+mn-cs"/>
            </a:rPr>
            <a:t>Total  $1,795,699.40   141</a:t>
          </a:r>
        </a:p>
        <a:p>
          <a:endParaRPr lang="en-US" sz="1100" b="0" i="0" baseline="0">
            <a:solidFill>
              <a:schemeClr val="dk1"/>
            </a:solidFill>
            <a:effectLst/>
            <a:latin typeface="+mn-lt"/>
            <a:ea typeface="+mn-ea"/>
            <a:cs typeface="+mn-cs"/>
          </a:endParaRPr>
        </a:p>
        <a:p>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Please Note:  </a:t>
          </a:r>
          <a:r>
            <a:rPr lang="en-US" sz="1100" b="0" i="0" baseline="0">
              <a:solidFill>
                <a:schemeClr val="dk1"/>
              </a:solidFill>
              <a:effectLst/>
              <a:latin typeface="+mn-lt"/>
              <a:ea typeface="+mn-ea"/>
              <a:cs typeface="+mn-cs"/>
            </a:rPr>
            <a:t>The Current Capitalization </a:t>
          </a:r>
          <a:r>
            <a:rPr lang="en-US" sz="1100">
              <a:solidFill>
                <a:schemeClr val="dk1"/>
              </a:solidFill>
              <a:effectLst/>
              <a:latin typeface="+mn-lt"/>
              <a:ea typeface="+mn-ea"/>
              <a:cs typeface="+mn-cs"/>
            </a:rPr>
            <a:t>Policy, effective dated April 1, 2016 and issued August 1, 2017, Black Hills Corporation enhanced the Internal-Use Software and License Costs section of the policy.  Within the section addressing Application Development Stage, the following language was added to clarify the handling of maintenance fees.  “Maintenance fees are not a direct cost of the development of internal use software, they are a period cost to maintain an asset.  Asset Maintenance fees will be expensed, even if incurred during the application development stage.  If the amount qualifies as a prepaid maintenance agreement, the cost may be recorded as a prepaid asset.”  </a:t>
          </a:r>
        </a:p>
        <a:p>
          <a:endParaRPr lang="en-US" sz="1200">
            <a:effectLst/>
          </a:endParaRPr>
        </a:p>
      </xdr:txBody>
    </xdr: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Consolidated%20WO%20List%20for%20FERC%20FINA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rd, Amy" refreshedDate="43660.74645486111" createdVersion="1" refreshedVersion="5" recordCount="260" xr:uid="{00000000-000A-0000-FFFF-FFFF00000000}">
  <cacheSource type="worksheet">
    <worksheetSource ref="A2:R262" sheet="sheet1" r:id="rId2"/>
  </cacheSource>
  <cacheFields count="18">
    <cacheField name="Unit" numFmtId="49">
      <sharedItems/>
    </cacheField>
    <cacheField name="Journal ID" numFmtId="49">
      <sharedItems/>
    </cacheField>
    <cacheField name="Line Descr" numFmtId="49">
      <sharedItems/>
    </cacheField>
    <cacheField name="Date" numFmtId="14">
      <sharedItems containsSemiMixedTypes="0" containsNonDate="0" containsDate="1" containsString="0" minDate="2010-08-01T00:00:00" maxDate="2018-01-02T00:00:00" count="16">
        <d v="2015-01-01T00:00:00"/>
        <d v="2015-02-01T00:00:00"/>
        <d v="2016-01-01T00:00:00"/>
        <d v="2016-03-01T00:00:00"/>
        <d v="2011-01-01T00:00:00"/>
        <d v="2012-01-01T00:00:00"/>
        <d v="2012-03-01T00:00:00"/>
        <d v="2012-10-01T00:00:00"/>
        <d v="2013-01-01T00:00:00"/>
        <d v="2014-01-01T00:00:00"/>
        <d v="2010-08-01T00:00:00"/>
        <d v="2012-04-01T00:00:00"/>
        <d v="2017-01-01T00:00:00"/>
        <d v="2017-11-01T00:00:00"/>
        <d v="2018-01-01T00:00:00"/>
        <d v="2011-06-01T00:00:00"/>
      </sharedItems>
    </cacheField>
    <cacheField name="Oper Unit" numFmtId="49">
      <sharedItems count="32">
        <s v="501100"/>
        <s v="501200"/>
        <s v="501300"/>
        <s v="501500"/>
        <s v="501400"/>
        <s v="501461"/>
        <s v="501801"/>
        <s v="501810"/>
        <s v="501815"/>
        <s v="501820"/>
        <s v="501825"/>
        <s v="501930"/>
        <s v="601500"/>
        <s v="601510"/>
        <s v="601520"/>
        <s v="601530"/>
        <s v="170900"/>
        <s v="180900"/>
        <s v="200900"/>
        <s v="132900"/>
        <s v="120900"/>
        <s v="160900"/>
        <s v="110900"/>
        <s v="111900"/>
        <s v="190900"/>
        <s v="190505"/>
        <s v="311900"/>
        <s v="312900"/>
        <s v="313900"/>
        <s v="314900"/>
        <s v="315900"/>
        <s v="316900"/>
      </sharedItems>
    </cacheField>
    <cacheField name="Dept" numFmtId="49">
      <sharedItems count="1">
        <s v=""/>
      </sharedItems>
    </cacheField>
    <cacheField name="Account" numFmtId="49">
      <sharedItems/>
    </cacheField>
    <cacheField name="Work Order" numFmtId="49">
      <sharedItems/>
    </cacheField>
    <cacheField name="Activity" numFmtId="49">
      <sharedItems/>
    </cacheField>
    <cacheField name="Resource" numFmtId="49">
      <sharedItems/>
    </cacheField>
    <cacheField name="Product" numFmtId="49">
      <sharedItems/>
    </cacheField>
    <cacheField name="Affiliate" numFmtId="49">
      <sharedItems/>
    </cacheField>
    <cacheField name="Alloc Type" numFmtId="49">
      <sharedItems/>
    </cacheField>
    <cacheField name="Sum Amount" numFmtId="164">
      <sharedItems containsSemiMixedTypes="0" containsString="0" containsNumber="1" containsInteger="1" minValue="0" maxValue="0"/>
    </cacheField>
    <cacheField name="Ref" numFmtId="49">
      <sharedItems/>
    </cacheField>
    <cacheField name="Posted" numFmtId="14">
      <sharedItems containsSemiMixedTypes="0" containsNonDate="0" containsDate="1" containsString="0" minDate="2010-09-14T00:00:00" maxDate="2018-02-02T00:00:00"/>
    </cacheField>
    <cacheField name="Stat Amt" numFmtId="2">
      <sharedItems containsSemiMixedTypes="0" containsString="0" containsNumber="1" minValue="-6.47" maxValue="22.94"/>
    </cacheField>
    <cacheField name="DateTime" numFmtId="22">
      <sharedItems containsSemiMixedTypes="0" containsNonDate="0" containsDate="1" containsString="0" minDate="2010-09-14T08:14:33" maxDate="2018-02-01T14:47:3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0">
  <r>
    <s v="10102"/>
    <s v="8900106"/>
    <s v="BHSC Allocation Rates"/>
    <x v="0"/>
    <x v="0"/>
    <x v="0"/>
    <s v="990120"/>
    <s v=""/>
    <s v=""/>
    <s v=""/>
    <s v=""/>
    <s v=""/>
    <s v=""/>
    <n v="0"/>
    <s v=""/>
    <d v="2015-02-03T00:00:00"/>
    <n v="-0.41"/>
    <d v="2015-02-03T11:11:18"/>
  </r>
  <r>
    <s v="10102"/>
    <s v="8900106"/>
    <s v="BHSC Allocation Rates"/>
    <x v="1"/>
    <x v="0"/>
    <x v="0"/>
    <s v="990120"/>
    <s v=""/>
    <s v=""/>
    <s v=""/>
    <s v=""/>
    <s v=""/>
    <s v=""/>
    <n v="0"/>
    <s v=""/>
    <d v="2015-03-02T00:00:00"/>
    <n v="0.01"/>
    <d v="2015-03-02T16:46:33"/>
  </r>
  <r>
    <s v="10102"/>
    <s v="8900106"/>
    <s v="BHSC Allocation Rates"/>
    <x v="2"/>
    <x v="0"/>
    <x v="0"/>
    <s v="990120"/>
    <s v=""/>
    <s v=""/>
    <s v=""/>
    <s v=""/>
    <s v=""/>
    <s v=""/>
    <n v="0"/>
    <s v=""/>
    <d v="2016-02-01T00:00:00"/>
    <n v="7.0000000000000007E-2"/>
    <d v="2016-02-01T11:15:44"/>
  </r>
  <r>
    <s v="10102"/>
    <s v="8900106"/>
    <s v="BHSC Allocation Rates"/>
    <x v="3"/>
    <x v="0"/>
    <x v="0"/>
    <s v="990120"/>
    <s v=""/>
    <s v=""/>
    <s v=""/>
    <s v=""/>
    <s v=""/>
    <s v=""/>
    <n v="0"/>
    <s v=""/>
    <d v="2016-04-02T00:00:00"/>
    <n v="-1.1299999999999999"/>
    <d v="2016-04-02T16:02:45"/>
  </r>
  <r>
    <s v="10102"/>
    <s v="8900106"/>
    <s v="2011 BHSC ALLOC FACTORS"/>
    <x v="4"/>
    <x v="0"/>
    <x v="0"/>
    <s v="990120"/>
    <s v=""/>
    <s v=""/>
    <s v=""/>
    <s v=""/>
    <s v=""/>
    <s v=""/>
    <n v="0"/>
    <s v=""/>
    <d v="2011-02-07T00:00:00"/>
    <n v="0.02"/>
    <d v="2011-02-07T12:59:05"/>
  </r>
  <r>
    <s v="10102"/>
    <s v="8900106"/>
    <s v="2012 BHSC ALLOC FACTORS"/>
    <x v="5"/>
    <x v="0"/>
    <x v="0"/>
    <s v="990120"/>
    <s v=""/>
    <s v=""/>
    <s v=""/>
    <s v=""/>
    <s v=""/>
    <s v=""/>
    <n v="0"/>
    <s v=""/>
    <d v="2012-02-06T00:00:00"/>
    <n v="7.0000000000000007E-2"/>
    <d v="2012-02-06T14:49:05"/>
  </r>
  <r>
    <s v="10102"/>
    <s v="8900106"/>
    <s v="2012 BHSC ALLOC FACTORS"/>
    <x v="6"/>
    <x v="0"/>
    <x v="0"/>
    <s v="990120"/>
    <s v=""/>
    <s v=""/>
    <s v=""/>
    <s v=""/>
    <s v=""/>
    <s v=""/>
    <n v="0"/>
    <s v=""/>
    <d v="2012-04-04T00:00:00"/>
    <n v="0.36"/>
    <d v="2012-04-04T18:52:17"/>
  </r>
  <r>
    <s v="10102"/>
    <s v="8900106"/>
    <s v="2012 BHSC ALLOC FACTORS"/>
    <x v="7"/>
    <x v="0"/>
    <x v="0"/>
    <s v="990120"/>
    <s v=""/>
    <s v=""/>
    <s v=""/>
    <s v=""/>
    <s v=""/>
    <s v=""/>
    <n v="0"/>
    <s v=""/>
    <d v="2012-10-30T00:00:00"/>
    <n v="0.05"/>
    <d v="2012-10-30T16:44:53"/>
  </r>
  <r>
    <s v="10102"/>
    <s v="8900106"/>
    <s v="2013 BHSC ALLOC FACTORS"/>
    <x v="8"/>
    <x v="0"/>
    <x v="0"/>
    <s v="990120"/>
    <s v=""/>
    <s v=""/>
    <s v=""/>
    <s v=""/>
    <s v=""/>
    <s v=""/>
    <n v="0"/>
    <s v=""/>
    <d v="2013-02-01T00:00:00"/>
    <n v="-0.98"/>
    <d v="2013-02-01T14:24:20"/>
  </r>
  <r>
    <s v="10102"/>
    <s v="8900106"/>
    <s v="2014 BHSC ALLOC FACTORS"/>
    <x v="9"/>
    <x v="0"/>
    <x v="0"/>
    <s v="990120"/>
    <s v=""/>
    <s v=""/>
    <s v=""/>
    <s v=""/>
    <s v=""/>
    <s v=""/>
    <n v="0"/>
    <s v=""/>
    <d v="2014-02-04T00:00:00"/>
    <n v="-0.63"/>
    <d v="2014-02-04T09:06:15"/>
  </r>
  <r>
    <s v="10102"/>
    <s v="9000105"/>
    <s v="2010 BHSC ALLOC FACTORS"/>
    <x v="10"/>
    <x v="0"/>
    <x v="0"/>
    <s v="990120"/>
    <s v=""/>
    <s v=""/>
    <s v=""/>
    <s v=""/>
    <s v=""/>
    <s v=""/>
    <n v="0"/>
    <s v=""/>
    <d v="2010-09-14T00:00:00"/>
    <n v="6.4"/>
    <d v="2010-09-14T08:14:33"/>
  </r>
  <r>
    <s v="10102"/>
    <s v="8900106A"/>
    <s v="2012 BHSC ALLOC FACTORS"/>
    <x v="11"/>
    <x v="0"/>
    <x v="0"/>
    <s v="990120"/>
    <s v=""/>
    <s v=""/>
    <s v=""/>
    <s v=""/>
    <s v=""/>
    <s v=""/>
    <n v="0"/>
    <s v=""/>
    <d v="2012-05-01T00:00:00"/>
    <n v="-0.36"/>
    <d v="2012-05-01T16:31:28"/>
  </r>
  <r>
    <s v="10102"/>
    <s v="90106A0001"/>
    <s v="BHSC Allocation Rates"/>
    <x v="12"/>
    <x v="0"/>
    <x v="0"/>
    <s v="990120"/>
    <s v=""/>
    <s v=""/>
    <s v=""/>
    <s v=""/>
    <s v=""/>
    <s v=""/>
    <n v="0"/>
    <s v=""/>
    <d v="2017-02-01T00:00:00"/>
    <n v="-0.41"/>
    <d v="2017-02-01T21:35:37"/>
  </r>
  <r>
    <s v="10102"/>
    <s v="90106A0001"/>
    <s v="BHSC Allocation Rates"/>
    <x v="13"/>
    <x v="0"/>
    <x v="0"/>
    <s v="990120"/>
    <s v=""/>
    <s v=""/>
    <s v=""/>
    <s v=""/>
    <s v=""/>
    <s v=""/>
    <n v="0"/>
    <s v=""/>
    <d v="2017-12-01T00:00:00"/>
    <n v="0.11"/>
    <d v="2017-12-01T18:43:47"/>
  </r>
  <r>
    <s v="10102"/>
    <s v="90106A0001"/>
    <s v="BHSC Allocation Rates"/>
    <x v="14"/>
    <x v="0"/>
    <x v="0"/>
    <s v="990120"/>
    <s v=""/>
    <s v=""/>
    <s v=""/>
    <s v=""/>
    <s v=""/>
    <s v=""/>
    <n v="0"/>
    <s v=""/>
    <d v="2018-02-01T00:00:00"/>
    <n v="0.11"/>
    <d v="2018-02-01T14:47:27"/>
  </r>
  <r>
    <s v="10103"/>
    <s v="8900106"/>
    <s v="BHSC Allocation Rates"/>
    <x v="0"/>
    <x v="1"/>
    <x v="0"/>
    <s v="990120"/>
    <s v=""/>
    <s v=""/>
    <s v=""/>
    <s v=""/>
    <s v=""/>
    <s v=""/>
    <n v="0"/>
    <s v=""/>
    <d v="2015-02-03T00:00:00"/>
    <n v="0.51"/>
    <d v="2015-02-03T11:11:19"/>
  </r>
  <r>
    <s v="10103"/>
    <s v="8900106"/>
    <s v="BHSC Allocation Rates"/>
    <x v="1"/>
    <x v="1"/>
    <x v="0"/>
    <s v="990120"/>
    <s v=""/>
    <s v=""/>
    <s v=""/>
    <s v=""/>
    <s v=""/>
    <s v=""/>
    <n v="0"/>
    <s v=""/>
    <d v="2015-03-02T00:00:00"/>
    <n v="0.01"/>
    <d v="2015-03-02T16:46:34"/>
  </r>
  <r>
    <s v="10103"/>
    <s v="8900106"/>
    <s v="BHSC Allocation Rates"/>
    <x v="2"/>
    <x v="1"/>
    <x v="0"/>
    <s v="990120"/>
    <s v=""/>
    <s v=""/>
    <s v=""/>
    <s v=""/>
    <s v=""/>
    <s v=""/>
    <n v="0"/>
    <s v=""/>
    <d v="2016-02-01T00:00:00"/>
    <n v="-0.11"/>
    <d v="2016-02-01T11:15:44"/>
  </r>
  <r>
    <s v="10103"/>
    <s v="8900106"/>
    <s v="BHSC Allocation Rates"/>
    <x v="3"/>
    <x v="1"/>
    <x v="0"/>
    <s v="990120"/>
    <s v=""/>
    <s v=""/>
    <s v=""/>
    <s v=""/>
    <s v=""/>
    <s v=""/>
    <n v="0"/>
    <s v=""/>
    <d v="2016-04-02T00:00:00"/>
    <n v="-0.59"/>
    <d v="2016-04-02T16:02:46"/>
  </r>
  <r>
    <s v="10103"/>
    <s v="8900106"/>
    <s v="2011 BHSC ALLOC FACTORS"/>
    <x v="4"/>
    <x v="1"/>
    <x v="0"/>
    <s v="990120"/>
    <s v=""/>
    <s v=""/>
    <s v=""/>
    <s v=""/>
    <s v=""/>
    <s v=""/>
    <n v="0"/>
    <s v=""/>
    <d v="2011-02-07T00:00:00"/>
    <n v="-0.28000000000000003"/>
    <d v="2011-02-07T12:59:05"/>
  </r>
  <r>
    <s v="10103"/>
    <s v="8900106"/>
    <s v="2012 BHSC ALLOC FACTORS"/>
    <x v="5"/>
    <x v="1"/>
    <x v="0"/>
    <s v="990120"/>
    <s v=""/>
    <s v=""/>
    <s v=""/>
    <s v=""/>
    <s v=""/>
    <s v=""/>
    <n v="0"/>
    <s v=""/>
    <d v="2012-02-06T00:00:00"/>
    <n v="-0.13"/>
    <d v="2012-02-06T14:49:05"/>
  </r>
  <r>
    <s v="10103"/>
    <s v="8900106"/>
    <s v="2012 BHSC ALLOC FACTORS"/>
    <x v="6"/>
    <x v="1"/>
    <x v="0"/>
    <s v="990120"/>
    <s v=""/>
    <s v=""/>
    <s v=""/>
    <s v=""/>
    <s v=""/>
    <s v=""/>
    <n v="0"/>
    <s v=""/>
    <d v="2012-04-04T00:00:00"/>
    <n v="7.0000000000000007E-2"/>
    <d v="2012-04-04T18:52:17"/>
  </r>
  <r>
    <s v="10103"/>
    <s v="8900106"/>
    <s v="2012 BHSC ALLOC FACTORS"/>
    <x v="7"/>
    <x v="1"/>
    <x v="0"/>
    <s v="990120"/>
    <s v=""/>
    <s v=""/>
    <s v=""/>
    <s v=""/>
    <s v=""/>
    <s v=""/>
    <n v="0"/>
    <s v=""/>
    <d v="2012-10-30T00:00:00"/>
    <n v="0.05"/>
    <d v="2012-10-30T16:44:53"/>
  </r>
  <r>
    <s v="10103"/>
    <s v="8900106"/>
    <s v="2013 BHSC ALLOC FACTORS"/>
    <x v="8"/>
    <x v="1"/>
    <x v="0"/>
    <s v="990120"/>
    <s v=""/>
    <s v=""/>
    <s v=""/>
    <s v=""/>
    <s v=""/>
    <s v=""/>
    <n v="0"/>
    <s v=""/>
    <d v="2013-02-01T00:00:00"/>
    <n v="-0.14000000000000001"/>
    <d v="2013-02-01T14:24:20"/>
  </r>
  <r>
    <s v="10103"/>
    <s v="9000105"/>
    <s v="2010 BHSC ALLOC FACTORS"/>
    <x v="10"/>
    <x v="1"/>
    <x v="0"/>
    <s v="990120"/>
    <s v=""/>
    <s v=""/>
    <s v=""/>
    <s v=""/>
    <s v=""/>
    <s v=""/>
    <n v="0"/>
    <s v=""/>
    <d v="2010-09-14T00:00:00"/>
    <n v="2.54"/>
    <d v="2010-09-14T08:14:34"/>
  </r>
  <r>
    <s v="10103"/>
    <s v="90106A0001"/>
    <s v="BHSC Allocation Rates"/>
    <x v="12"/>
    <x v="1"/>
    <x v="0"/>
    <s v="990120"/>
    <s v=""/>
    <s v=""/>
    <s v=""/>
    <s v=""/>
    <s v=""/>
    <s v=""/>
    <n v="0"/>
    <s v=""/>
    <d v="2017-02-01T00:00:00"/>
    <n v="-0.08"/>
    <d v="2017-02-01T21:35:39"/>
  </r>
  <r>
    <s v="10103"/>
    <s v="90106A0001"/>
    <s v="BHSC Allocation Rates"/>
    <x v="13"/>
    <x v="1"/>
    <x v="0"/>
    <s v="990120"/>
    <s v=""/>
    <s v=""/>
    <s v=""/>
    <s v=""/>
    <s v=""/>
    <s v=""/>
    <n v="0"/>
    <s v=""/>
    <d v="2017-12-01T00:00:00"/>
    <n v="7.0000000000000007E-2"/>
    <d v="2017-12-01T18:43:47"/>
  </r>
  <r>
    <s v="10103"/>
    <s v="90106A0001"/>
    <s v="BHSC Allocation Rates"/>
    <x v="14"/>
    <x v="1"/>
    <x v="0"/>
    <s v="990120"/>
    <s v=""/>
    <s v=""/>
    <s v=""/>
    <s v=""/>
    <s v=""/>
    <s v=""/>
    <n v="0"/>
    <s v=""/>
    <d v="2018-02-01T00:00:00"/>
    <n v="-0.1"/>
    <d v="2018-02-01T14:47:27"/>
  </r>
  <r>
    <s v="10104"/>
    <s v="8900106"/>
    <s v="2011 BHSC ALLOC FACTORS"/>
    <x v="4"/>
    <x v="2"/>
    <x v="0"/>
    <s v="990120"/>
    <s v=""/>
    <s v=""/>
    <s v=""/>
    <s v=""/>
    <s v=""/>
    <s v=""/>
    <n v="0"/>
    <s v=""/>
    <d v="2011-02-07T00:00:00"/>
    <n v="0.01"/>
    <d v="2011-02-07T12:59:06"/>
  </r>
  <r>
    <s v="10104"/>
    <s v="8900106"/>
    <s v="2012 BHSC ALLOC FACTORS"/>
    <x v="5"/>
    <x v="2"/>
    <x v="0"/>
    <s v="990120"/>
    <s v=""/>
    <s v=""/>
    <s v=""/>
    <s v=""/>
    <s v=""/>
    <s v=""/>
    <n v="0"/>
    <s v=""/>
    <d v="2012-02-06T00:00:00"/>
    <n v="1.02"/>
    <d v="2012-02-06T14:49:05"/>
  </r>
  <r>
    <s v="10104"/>
    <s v="8900106"/>
    <s v="2012 BHSC ALLOC FACTORS"/>
    <x v="6"/>
    <x v="2"/>
    <x v="0"/>
    <s v="990120"/>
    <s v=""/>
    <s v=""/>
    <s v=""/>
    <s v=""/>
    <s v=""/>
    <s v=""/>
    <n v="0"/>
    <s v=""/>
    <d v="2012-04-04T00:00:00"/>
    <n v="-4.0999999999999996"/>
    <d v="2012-04-04T18:52:17"/>
  </r>
  <r>
    <s v="10104"/>
    <s v="9000105"/>
    <s v="2010 BHSC ALLOC FACTORS"/>
    <x v="10"/>
    <x v="2"/>
    <x v="0"/>
    <s v="990120"/>
    <s v=""/>
    <s v=""/>
    <s v=""/>
    <s v=""/>
    <s v=""/>
    <s v=""/>
    <n v="0"/>
    <s v=""/>
    <d v="2010-09-14T00:00:00"/>
    <n v="3.07"/>
    <d v="2010-09-14T08:14:34"/>
  </r>
  <r>
    <s v="10105"/>
    <s v="8900106"/>
    <s v="2011 BHSC ALLOC FACTORS"/>
    <x v="4"/>
    <x v="3"/>
    <x v="0"/>
    <s v="990120"/>
    <s v=""/>
    <s v=""/>
    <s v=""/>
    <s v=""/>
    <s v=""/>
    <s v=""/>
    <n v="0"/>
    <s v=""/>
    <d v="2011-02-07T00:00:00"/>
    <n v="0.06"/>
    <d v="2011-02-07T12:59:06"/>
  </r>
  <r>
    <s v="10105"/>
    <s v="8900106"/>
    <s v="2012 BHSC ALLOC FACTORS"/>
    <x v="5"/>
    <x v="3"/>
    <x v="0"/>
    <s v="990120"/>
    <s v=""/>
    <s v=""/>
    <s v=""/>
    <s v=""/>
    <s v=""/>
    <s v=""/>
    <n v="0"/>
    <s v=""/>
    <d v="2012-02-06T00:00:00"/>
    <n v="0.03"/>
    <d v="2012-02-06T14:49:06"/>
  </r>
  <r>
    <s v="10105"/>
    <s v="8900106"/>
    <s v="2012 BHSC ALLOC FACTORS"/>
    <x v="6"/>
    <x v="3"/>
    <x v="0"/>
    <s v="990120"/>
    <s v=""/>
    <s v=""/>
    <s v=""/>
    <s v=""/>
    <s v=""/>
    <s v=""/>
    <n v="0"/>
    <s v=""/>
    <d v="2012-04-04T00:00:00"/>
    <n v="-0.09"/>
    <d v="2012-04-04T18:52:17"/>
  </r>
  <r>
    <s v="10106"/>
    <s v="8900106"/>
    <s v="2011 BHSC ALLOC FACTORS"/>
    <x v="4"/>
    <x v="4"/>
    <x v="0"/>
    <s v="990120"/>
    <s v=""/>
    <s v=""/>
    <s v=""/>
    <s v=""/>
    <s v=""/>
    <s v=""/>
    <n v="0"/>
    <s v=""/>
    <d v="2011-02-07T00:00:00"/>
    <n v="-0.23"/>
    <d v="2011-02-07T12:59:06"/>
  </r>
  <r>
    <s v="10106"/>
    <s v="9000105"/>
    <s v="2010 BHSC ALLOC FACTORS"/>
    <x v="10"/>
    <x v="4"/>
    <x v="0"/>
    <s v="990120"/>
    <s v=""/>
    <s v=""/>
    <s v=""/>
    <s v=""/>
    <s v=""/>
    <s v=""/>
    <n v="0"/>
    <s v=""/>
    <d v="2010-09-14T00:00:00"/>
    <n v="0.23"/>
    <d v="2010-09-14T08:14:34"/>
  </r>
  <r>
    <s v="10109"/>
    <s v="8900106"/>
    <s v="BHSC Allocation Rates"/>
    <x v="3"/>
    <x v="5"/>
    <x v="0"/>
    <s v="990120"/>
    <s v=""/>
    <s v=""/>
    <s v=""/>
    <s v=""/>
    <s v=""/>
    <s v=""/>
    <n v="0"/>
    <s v=""/>
    <d v="2016-04-02T00:00:00"/>
    <n v="3.71"/>
    <d v="2016-04-02T16:02:46"/>
  </r>
  <r>
    <s v="10109"/>
    <s v="90106A0001"/>
    <s v="BHSC Allocation Rates"/>
    <x v="12"/>
    <x v="5"/>
    <x v="0"/>
    <s v="990120"/>
    <s v=""/>
    <s v=""/>
    <s v=""/>
    <s v=""/>
    <s v=""/>
    <s v=""/>
    <n v="0"/>
    <s v=""/>
    <d v="2017-02-01T00:00:00"/>
    <n v="-0.21"/>
    <d v="2017-02-01T21:35:40"/>
  </r>
  <r>
    <s v="10109"/>
    <s v="90106A0001"/>
    <s v="BHSC Allocation Rates"/>
    <x v="13"/>
    <x v="5"/>
    <x v="0"/>
    <s v="990120"/>
    <s v=""/>
    <s v=""/>
    <s v=""/>
    <s v=""/>
    <s v=""/>
    <s v=""/>
    <n v="0"/>
    <s v=""/>
    <d v="2017-12-01T00:00:00"/>
    <n v="0.12"/>
    <d v="2017-12-01T18:43:48"/>
  </r>
  <r>
    <s v="10109"/>
    <s v="90106A0001"/>
    <s v="BHSC Allocation Rates"/>
    <x v="14"/>
    <x v="5"/>
    <x v="0"/>
    <s v="990120"/>
    <s v=""/>
    <s v=""/>
    <s v=""/>
    <s v=""/>
    <s v=""/>
    <s v=""/>
    <n v="0"/>
    <s v=""/>
    <d v="2018-02-01T00:00:00"/>
    <n v="-0.18"/>
    <d v="2018-02-01T14:47:28"/>
  </r>
  <r>
    <s v="10110"/>
    <s v="8900106"/>
    <s v="2011 BHSC ALLOC FACTORS"/>
    <x v="4"/>
    <x v="6"/>
    <x v="0"/>
    <s v="990120"/>
    <s v=""/>
    <s v=""/>
    <s v=""/>
    <s v=""/>
    <s v=""/>
    <s v=""/>
    <n v="0"/>
    <s v=""/>
    <d v="2011-02-07T00:00:00"/>
    <n v="-0.02"/>
    <d v="2011-02-07T12:59:06"/>
  </r>
  <r>
    <s v="10110"/>
    <s v="8900106"/>
    <s v="2011 BHSC ALLOC FACTORS"/>
    <x v="4"/>
    <x v="7"/>
    <x v="0"/>
    <s v="990120"/>
    <s v=""/>
    <s v=""/>
    <s v=""/>
    <s v=""/>
    <s v=""/>
    <s v=""/>
    <n v="0"/>
    <s v=""/>
    <d v="2011-02-07T00:00:00"/>
    <n v="-0.04"/>
    <d v="2011-02-07T12:59:06"/>
  </r>
  <r>
    <s v="10110"/>
    <s v="8900106"/>
    <s v="2011 BHSC ALLOC FACTORS"/>
    <x v="4"/>
    <x v="8"/>
    <x v="0"/>
    <s v="990120"/>
    <s v=""/>
    <s v=""/>
    <s v=""/>
    <s v=""/>
    <s v=""/>
    <s v=""/>
    <n v="0"/>
    <s v=""/>
    <d v="2011-02-07T00:00:00"/>
    <n v="-0.26"/>
    <d v="2011-02-07T12:59:06"/>
  </r>
  <r>
    <s v="10110"/>
    <s v="8900106"/>
    <s v="2011 BHSC ALLOC FACTORS"/>
    <x v="4"/>
    <x v="9"/>
    <x v="0"/>
    <s v="990120"/>
    <s v=""/>
    <s v=""/>
    <s v=""/>
    <s v=""/>
    <s v=""/>
    <s v=""/>
    <n v="0"/>
    <s v=""/>
    <d v="2011-02-07T00:00:00"/>
    <n v="-0.1"/>
    <d v="2011-02-07T12:59:06"/>
  </r>
  <r>
    <s v="10110"/>
    <s v="8900106"/>
    <s v="2011 BHSC ALLOC FACTORS"/>
    <x v="4"/>
    <x v="10"/>
    <x v="0"/>
    <s v="990120"/>
    <s v=""/>
    <s v=""/>
    <s v=""/>
    <s v=""/>
    <s v=""/>
    <s v=""/>
    <n v="0"/>
    <s v=""/>
    <d v="2011-02-07T00:00:00"/>
    <n v="-0.11"/>
    <d v="2011-02-07T12:59:06"/>
  </r>
  <r>
    <s v="10110"/>
    <s v="8900106"/>
    <s v="2011 BHSC ALLOC FACTORS"/>
    <x v="15"/>
    <x v="7"/>
    <x v="0"/>
    <s v="990120"/>
    <s v=""/>
    <s v=""/>
    <s v=""/>
    <s v=""/>
    <s v=""/>
    <s v=""/>
    <n v="0"/>
    <s v=""/>
    <d v="2011-06-30T00:00:00"/>
    <n v="-6.47"/>
    <d v="2011-06-30T14:50:28"/>
  </r>
  <r>
    <s v="10110"/>
    <s v="8900106"/>
    <s v="2011 BHSC ALLOC FACTORS"/>
    <x v="15"/>
    <x v="8"/>
    <x v="0"/>
    <s v="990120"/>
    <s v=""/>
    <s v=""/>
    <s v=""/>
    <s v=""/>
    <s v=""/>
    <s v=""/>
    <n v="0"/>
    <s v=""/>
    <d v="2011-06-30T00:00:00"/>
    <n v="-3.52"/>
    <d v="2011-06-30T14:50:28"/>
  </r>
  <r>
    <s v="10110"/>
    <s v="8900106"/>
    <s v="2011 BHSC ALLOC FACTORS"/>
    <x v="15"/>
    <x v="9"/>
    <x v="0"/>
    <s v="990120"/>
    <s v=""/>
    <s v=""/>
    <s v=""/>
    <s v=""/>
    <s v=""/>
    <s v=""/>
    <n v="0"/>
    <s v=""/>
    <d v="2011-06-30T00:00:00"/>
    <n v="-1.31"/>
    <d v="2011-06-30T14:50:28"/>
  </r>
  <r>
    <s v="10110"/>
    <s v="8900106"/>
    <s v="2011 BHSC ALLOC FACTORS"/>
    <x v="15"/>
    <x v="10"/>
    <x v="0"/>
    <s v="990120"/>
    <s v=""/>
    <s v=""/>
    <s v=""/>
    <s v=""/>
    <s v=""/>
    <s v=""/>
    <n v="0"/>
    <s v=""/>
    <d v="2011-06-30T00:00:00"/>
    <n v="-0.34"/>
    <d v="2011-06-30T14:50:28"/>
  </r>
  <r>
    <s v="10110"/>
    <s v="9000105"/>
    <s v="2010 BHSC ALLOC FACTORS"/>
    <x v="10"/>
    <x v="6"/>
    <x v="0"/>
    <s v="990120"/>
    <s v=""/>
    <s v=""/>
    <s v=""/>
    <s v=""/>
    <s v=""/>
    <s v=""/>
    <n v="0"/>
    <s v=""/>
    <d v="2010-09-14T00:00:00"/>
    <n v="0.02"/>
    <d v="2010-09-14T08:14:34"/>
  </r>
  <r>
    <s v="10110"/>
    <s v="9000105"/>
    <s v="2010 BHSC ALLOC FACTORS"/>
    <x v="10"/>
    <x v="7"/>
    <x v="0"/>
    <s v="990120"/>
    <s v=""/>
    <s v=""/>
    <s v=""/>
    <s v=""/>
    <s v=""/>
    <s v=""/>
    <n v="0"/>
    <s v=""/>
    <d v="2010-09-14T00:00:00"/>
    <n v="6.51"/>
    <d v="2010-09-14T08:14:34"/>
  </r>
  <r>
    <s v="10110"/>
    <s v="9000105"/>
    <s v="2010 BHSC ALLOC FACTORS"/>
    <x v="10"/>
    <x v="8"/>
    <x v="0"/>
    <s v="990120"/>
    <s v=""/>
    <s v=""/>
    <s v=""/>
    <s v=""/>
    <s v=""/>
    <s v=""/>
    <n v="0"/>
    <s v=""/>
    <d v="2010-09-14T00:00:00"/>
    <n v="3.78"/>
    <d v="2010-09-14T08:14:34"/>
  </r>
  <r>
    <s v="10110"/>
    <s v="9000105"/>
    <s v="2010 BHSC ALLOC FACTORS"/>
    <x v="10"/>
    <x v="9"/>
    <x v="0"/>
    <s v="990120"/>
    <s v=""/>
    <s v=""/>
    <s v=""/>
    <s v=""/>
    <s v=""/>
    <s v=""/>
    <n v="0"/>
    <s v=""/>
    <d v="2010-09-14T00:00:00"/>
    <n v="1.41"/>
    <d v="2010-09-14T08:14:34"/>
  </r>
  <r>
    <s v="10110"/>
    <s v="9000105"/>
    <s v="2010 BHSC ALLOC FACTORS"/>
    <x v="10"/>
    <x v="10"/>
    <x v="0"/>
    <s v="990120"/>
    <s v=""/>
    <s v=""/>
    <s v=""/>
    <s v=""/>
    <s v=""/>
    <s v=""/>
    <n v="0"/>
    <s v=""/>
    <d v="2010-09-14T00:00:00"/>
    <n v="0.45"/>
    <d v="2010-09-14T08:14:34"/>
  </r>
  <r>
    <s v="10111"/>
    <s v="8900106"/>
    <s v="BHSC Allocation Rates"/>
    <x v="0"/>
    <x v="11"/>
    <x v="0"/>
    <s v="990120"/>
    <s v=""/>
    <s v=""/>
    <s v=""/>
    <s v=""/>
    <s v=""/>
    <s v=""/>
    <n v="0"/>
    <s v=""/>
    <d v="2015-02-03T00:00:00"/>
    <n v="0.83"/>
    <d v="2015-02-03T11:11:21"/>
  </r>
  <r>
    <s v="10111"/>
    <s v="8900106"/>
    <s v="BHSC Allocation Rates"/>
    <x v="2"/>
    <x v="11"/>
    <x v="0"/>
    <s v="990120"/>
    <s v=""/>
    <s v=""/>
    <s v=""/>
    <s v=""/>
    <s v=""/>
    <s v=""/>
    <n v="0"/>
    <s v=""/>
    <d v="2016-02-01T00:00:00"/>
    <n v="-0.14000000000000001"/>
    <d v="2016-02-01T11:15:44"/>
  </r>
  <r>
    <s v="10111"/>
    <s v="8900106"/>
    <s v="BHSC Allocation Rates"/>
    <x v="3"/>
    <x v="11"/>
    <x v="0"/>
    <s v="990120"/>
    <s v=""/>
    <s v=""/>
    <s v=""/>
    <s v=""/>
    <s v=""/>
    <s v=""/>
    <n v="0"/>
    <s v=""/>
    <d v="2016-04-02T00:00:00"/>
    <n v="-4.79"/>
    <d v="2016-04-02T16:02:46"/>
  </r>
  <r>
    <s v="10111"/>
    <s v="8900106"/>
    <s v="2011 BHSC ALLOC FACTORS"/>
    <x v="4"/>
    <x v="11"/>
    <x v="0"/>
    <s v="990120"/>
    <s v=""/>
    <s v=""/>
    <s v=""/>
    <s v=""/>
    <s v=""/>
    <s v=""/>
    <n v="0"/>
    <s v=""/>
    <d v="2011-02-07T00:00:00"/>
    <n v="1.24"/>
    <d v="2011-02-07T12:59:07"/>
  </r>
  <r>
    <s v="10111"/>
    <s v="8900106"/>
    <s v="2012 BHSC ALLOC FACTORS"/>
    <x v="5"/>
    <x v="11"/>
    <x v="0"/>
    <s v="990120"/>
    <s v=""/>
    <s v=""/>
    <s v=""/>
    <s v=""/>
    <s v=""/>
    <s v=""/>
    <n v="0"/>
    <s v=""/>
    <d v="2012-02-06T00:00:00"/>
    <n v="0.65"/>
    <d v="2012-02-06T14:49:06"/>
  </r>
  <r>
    <s v="10111"/>
    <s v="8900106"/>
    <s v="2012 BHSC ALLOC FACTORS"/>
    <x v="7"/>
    <x v="11"/>
    <x v="0"/>
    <s v="990120"/>
    <s v=""/>
    <s v=""/>
    <s v=""/>
    <s v=""/>
    <s v=""/>
    <s v=""/>
    <n v="0"/>
    <s v=""/>
    <d v="2012-10-30T00:00:00"/>
    <n v="0.1"/>
    <d v="2012-10-30T16:44:53"/>
  </r>
  <r>
    <s v="10111"/>
    <s v="8900106"/>
    <s v="2013 BHSC ALLOC FACTORS"/>
    <x v="8"/>
    <x v="11"/>
    <x v="0"/>
    <s v="990120"/>
    <s v=""/>
    <s v=""/>
    <s v=""/>
    <s v=""/>
    <s v=""/>
    <s v=""/>
    <n v="0"/>
    <s v=""/>
    <d v="2013-02-01T00:00:00"/>
    <n v="2.02"/>
    <d v="2013-02-01T14:24:21"/>
  </r>
  <r>
    <s v="10111"/>
    <s v="8900106"/>
    <s v="2014 BHSC ALLOC FACTORS"/>
    <x v="9"/>
    <x v="11"/>
    <x v="0"/>
    <s v="990120"/>
    <s v=""/>
    <s v=""/>
    <s v=""/>
    <s v=""/>
    <s v=""/>
    <s v=""/>
    <n v="0"/>
    <s v=""/>
    <d v="2014-02-04T00:00:00"/>
    <n v="-0.06"/>
    <d v="2014-02-04T09:06:15"/>
  </r>
  <r>
    <s v="10111"/>
    <s v="9000105"/>
    <s v="2010 BHSC ALLOC FACTORS"/>
    <x v="10"/>
    <x v="11"/>
    <x v="0"/>
    <s v="990120"/>
    <s v=""/>
    <s v=""/>
    <s v=""/>
    <s v=""/>
    <s v=""/>
    <s v=""/>
    <n v="0"/>
    <s v=""/>
    <d v="2010-09-14T00:00:00"/>
    <n v="0.15"/>
    <d v="2010-09-14T08:14:34"/>
  </r>
  <r>
    <s v="10197"/>
    <s v="8900106"/>
    <s v="BHSC Allocation Rates"/>
    <x v="0"/>
    <x v="12"/>
    <x v="0"/>
    <s v="990120"/>
    <s v=""/>
    <s v=""/>
    <s v=""/>
    <s v=""/>
    <s v=""/>
    <s v=""/>
    <n v="0"/>
    <s v=""/>
    <d v="2015-02-03T00:00:00"/>
    <n v="-1.25"/>
    <d v="2015-02-03T11:13:10"/>
  </r>
  <r>
    <s v="10197"/>
    <s v="8900106"/>
    <s v="BHSC Allocation Rates"/>
    <x v="0"/>
    <x v="13"/>
    <x v="0"/>
    <s v="990120"/>
    <s v=""/>
    <s v=""/>
    <s v=""/>
    <s v=""/>
    <s v=""/>
    <s v=""/>
    <n v="0"/>
    <s v=""/>
    <d v="2015-02-03T00:00:00"/>
    <n v="-1.38"/>
    <d v="2015-02-03T11:13:10"/>
  </r>
  <r>
    <s v="10197"/>
    <s v="8900106"/>
    <s v="BHSC Allocation Rates"/>
    <x v="0"/>
    <x v="14"/>
    <x v="0"/>
    <s v="990120"/>
    <s v=""/>
    <s v=""/>
    <s v=""/>
    <s v=""/>
    <s v=""/>
    <s v=""/>
    <n v="0"/>
    <s v=""/>
    <d v="2015-02-03T00:00:00"/>
    <n v="0.56000000000000005"/>
    <d v="2015-02-03T11:13:10"/>
  </r>
  <r>
    <s v="10197"/>
    <s v="8900106"/>
    <s v="BHSC Allocation Rates"/>
    <x v="0"/>
    <x v="15"/>
    <x v="0"/>
    <s v="990120"/>
    <s v=""/>
    <s v=""/>
    <s v=""/>
    <s v=""/>
    <s v=""/>
    <s v=""/>
    <n v="0"/>
    <s v=""/>
    <d v="2015-02-03T00:00:00"/>
    <n v="7.0000000000000007E-2"/>
    <d v="2015-02-03T11:13:10"/>
  </r>
  <r>
    <s v="10197"/>
    <s v="8900106"/>
    <s v="BHSC Allocation Rates"/>
    <x v="1"/>
    <x v="12"/>
    <x v="0"/>
    <s v="990120"/>
    <s v=""/>
    <s v=""/>
    <s v=""/>
    <s v=""/>
    <s v=""/>
    <s v=""/>
    <n v="0"/>
    <s v=""/>
    <d v="2015-03-02T00:00:00"/>
    <n v="-0.35"/>
    <d v="2015-03-02T16:46:38"/>
  </r>
  <r>
    <s v="10197"/>
    <s v="8900106"/>
    <s v="BHSC Allocation Rates"/>
    <x v="2"/>
    <x v="12"/>
    <x v="0"/>
    <s v="990120"/>
    <s v=""/>
    <s v=""/>
    <s v=""/>
    <s v=""/>
    <s v=""/>
    <s v=""/>
    <n v="0"/>
    <s v=""/>
    <d v="2016-02-01T00:00:00"/>
    <n v="-0.04"/>
    <d v="2016-02-01T11:15:45"/>
  </r>
  <r>
    <s v="10197"/>
    <s v="8900106"/>
    <s v="BHSC Allocation Rates"/>
    <x v="2"/>
    <x v="13"/>
    <x v="0"/>
    <s v="990120"/>
    <s v=""/>
    <s v=""/>
    <s v=""/>
    <s v=""/>
    <s v=""/>
    <s v=""/>
    <n v="0"/>
    <s v=""/>
    <d v="2016-02-01T00:00:00"/>
    <n v="-0.72"/>
    <d v="2016-02-01T11:15:45"/>
  </r>
  <r>
    <s v="10197"/>
    <s v="8900106"/>
    <s v="BHSC Allocation Rates"/>
    <x v="2"/>
    <x v="14"/>
    <x v="0"/>
    <s v="990120"/>
    <s v=""/>
    <s v=""/>
    <s v=""/>
    <s v=""/>
    <s v=""/>
    <s v=""/>
    <n v="0"/>
    <s v=""/>
    <d v="2016-02-01T00:00:00"/>
    <n v="-0.31"/>
    <d v="2016-02-01T11:15:45"/>
  </r>
  <r>
    <s v="10197"/>
    <s v="8900106"/>
    <s v="BHSC Allocation Rates"/>
    <x v="2"/>
    <x v="15"/>
    <x v="0"/>
    <s v="990120"/>
    <s v=""/>
    <s v=""/>
    <s v=""/>
    <s v=""/>
    <s v=""/>
    <s v=""/>
    <n v="0"/>
    <s v=""/>
    <d v="2016-02-01T00:00:00"/>
    <n v="-0.11"/>
    <d v="2016-02-01T11:15:45"/>
  </r>
  <r>
    <s v="10197"/>
    <s v="8900106"/>
    <s v="BHSC Allocation Rates"/>
    <x v="3"/>
    <x v="12"/>
    <x v="0"/>
    <s v="990120"/>
    <s v=""/>
    <s v=""/>
    <s v=""/>
    <s v=""/>
    <s v=""/>
    <s v=""/>
    <n v="0"/>
    <s v=""/>
    <d v="2016-04-02T00:00:00"/>
    <n v="-1.26"/>
    <d v="2016-04-02T16:02:47"/>
  </r>
  <r>
    <s v="10197"/>
    <s v="8900106"/>
    <s v="BHSC Allocation Rates"/>
    <x v="3"/>
    <x v="13"/>
    <x v="0"/>
    <s v="990120"/>
    <s v=""/>
    <s v=""/>
    <s v=""/>
    <s v=""/>
    <s v=""/>
    <s v=""/>
    <n v="0"/>
    <s v=""/>
    <d v="2016-04-02T00:00:00"/>
    <n v="-0.11"/>
    <d v="2016-04-02T16:02:47"/>
  </r>
  <r>
    <s v="10197"/>
    <s v="8900106"/>
    <s v="BHSC Allocation Rates"/>
    <x v="3"/>
    <x v="14"/>
    <x v="0"/>
    <s v="990120"/>
    <s v=""/>
    <s v=""/>
    <s v=""/>
    <s v=""/>
    <s v=""/>
    <s v=""/>
    <n v="0"/>
    <s v=""/>
    <d v="2016-04-02T00:00:00"/>
    <n v="-0.38"/>
    <d v="2016-04-02T16:02:47"/>
  </r>
  <r>
    <s v="10197"/>
    <s v="8900106"/>
    <s v="BHSC Allocation Rates"/>
    <x v="3"/>
    <x v="15"/>
    <x v="0"/>
    <s v="990120"/>
    <s v=""/>
    <s v=""/>
    <s v=""/>
    <s v=""/>
    <s v=""/>
    <s v=""/>
    <n v="0"/>
    <s v=""/>
    <d v="2016-04-02T00:00:00"/>
    <n v="-0.06"/>
    <d v="2016-04-02T16:02:47"/>
  </r>
  <r>
    <s v="10197"/>
    <s v="8900106"/>
    <s v="2011 BHSC ALLOC FACTORS"/>
    <x v="15"/>
    <x v="12"/>
    <x v="0"/>
    <s v="990120"/>
    <s v=""/>
    <s v=""/>
    <s v=""/>
    <s v=""/>
    <s v=""/>
    <s v=""/>
    <n v="0"/>
    <s v=""/>
    <d v="2011-06-30T00:00:00"/>
    <n v="6.47"/>
    <d v="2011-06-30T14:50:28"/>
  </r>
  <r>
    <s v="10197"/>
    <s v="8900106"/>
    <s v="2011 BHSC ALLOC FACTORS"/>
    <x v="15"/>
    <x v="13"/>
    <x v="0"/>
    <s v="990120"/>
    <s v=""/>
    <s v=""/>
    <s v=""/>
    <s v=""/>
    <s v=""/>
    <s v=""/>
    <n v="0"/>
    <s v=""/>
    <d v="2011-06-30T00:00:00"/>
    <n v="3.52"/>
    <d v="2011-06-30T14:50:28"/>
  </r>
  <r>
    <s v="10197"/>
    <s v="8900106"/>
    <s v="2011 BHSC ALLOC FACTORS"/>
    <x v="15"/>
    <x v="14"/>
    <x v="0"/>
    <s v="990120"/>
    <s v=""/>
    <s v=""/>
    <s v=""/>
    <s v=""/>
    <s v=""/>
    <s v=""/>
    <n v="0"/>
    <s v=""/>
    <d v="2011-06-30T00:00:00"/>
    <n v="1.31"/>
    <d v="2011-06-30T14:50:28"/>
  </r>
  <r>
    <s v="10197"/>
    <s v="8900106"/>
    <s v="2011 BHSC ALLOC FACTORS"/>
    <x v="15"/>
    <x v="15"/>
    <x v="0"/>
    <s v="990120"/>
    <s v=""/>
    <s v=""/>
    <s v=""/>
    <s v=""/>
    <s v=""/>
    <s v=""/>
    <n v="0"/>
    <s v=""/>
    <d v="2011-06-30T00:00:00"/>
    <n v="0.34"/>
    <d v="2011-06-30T14:50:28"/>
  </r>
  <r>
    <s v="10197"/>
    <s v="8900106"/>
    <s v="2012 BHSC ALLOC FACTORS"/>
    <x v="5"/>
    <x v="12"/>
    <x v="0"/>
    <s v="990120"/>
    <s v=""/>
    <s v=""/>
    <s v=""/>
    <s v=""/>
    <s v=""/>
    <s v=""/>
    <n v="0"/>
    <s v=""/>
    <d v="2012-02-06T00:00:00"/>
    <n v="0.27"/>
    <d v="2012-02-06T14:49:06"/>
  </r>
  <r>
    <s v="10197"/>
    <s v="8900106"/>
    <s v="2012 BHSC ALLOC FACTORS"/>
    <x v="5"/>
    <x v="13"/>
    <x v="0"/>
    <s v="990120"/>
    <s v=""/>
    <s v=""/>
    <s v=""/>
    <s v=""/>
    <s v=""/>
    <s v=""/>
    <n v="0"/>
    <s v=""/>
    <d v="2012-02-06T00:00:00"/>
    <n v="-0.35"/>
    <d v="2012-02-06T14:49:06"/>
  </r>
  <r>
    <s v="10197"/>
    <s v="8900106"/>
    <s v="2012 BHSC ALLOC FACTORS"/>
    <x v="5"/>
    <x v="14"/>
    <x v="0"/>
    <s v="990120"/>
    <s v=""/>
    <s v=""/>
    <s v=""/>
    <s v=""/>
    <s v=""/>
    <s v=""/>
    <n v="0"/>
    <s v=""/>
    <d v="2012-02-06T00:00:00"/>
    <n v="0.13"/>
    <d v="2012-02-06T14:49:06"/>
  </r>
  <r>
    <s v="10197"/>
    <s v="8900106"/>
    <s v="2012 BHSC ALLOC FACTORS"/>
    <x v="5"/>
    <x v="15"/>
    <x v="0"/>
    <s v="990120"/>
    <s v=""/>
    <s v=""/>
    <s v=""/>
    <s v=""/>
    <s v=""/>
    <s v=""/>
    <n v="0"/>
    <s v=""/>
    <d v="2012-02-06T00:00:00"/>
    <n v="-0.02"/>
    <d v="2012-02-06T14:49:06"/>
  </r>
  <r>
    <s v="10197"/>
    <s v="8900106"/>
    <s v="2012 BHSC ALLOC FACTORS"/>
    <x v="6"/>
    <x v="12"/>
    <x v="0"/>
    <s v="990120"/>
    <s v=""/>
    <s v=""/>
    <s v=""/>
    <s v=""/>
    <s v=""/>
    <s v=""/>
    <n v="0"/>
    <s v=""/>
    <d v="2012-04-04T00:00:00"/>
    <n v="0.26"/>
    <d v="2012-04-04T18:52:17"/>
  </r>
  <r>
    <s v="10197"/>
    <s v="8900106"/>
    <s v="2012 BHSC ALLOC FACTORS"/>
    <x v="6"/>
    <x v="13"/>
    <x v="0"/>
    <s v="990120"/>
    <s v=""/>
    <s v=""/>
    <s v=""/>
    <s v=""/>
    <s v=""/>
    <s v=""/>
    <n v="0"/>
    <s v=""/>
    <d v="2012-04-04T00:00:00"/>
    <n v="0.08"/>
    <d v="2012-04-04T18:52:17"/>
  </r>
  <r>
    <s v="10197"/>
    <s v="8900106"/>
    <s v="2012 BHSC ALLOC FACTORS"/>
    <x v="6"/>
    <x v="14"/>
    <x v="0"/>
    <s v="990120"/>
    <s v=""/>
    <s v=""/>
    <s v=""/>
    <s v=""/>
    <s v=""/>
    <s v=""/>
    <n v="0"/>
    <s v=""/>
    <d v="2012-04-04T00:00:00"/>
    <n v="0.02"/>
    <d v="2012-04-04T18:52:17"/>
  </r>
  <r>
    <s v="10197"/>
    <s v="8900106"/>
    <s v="2012 BHSC ALLOC FACTORS"/>
    <x v="6"/>
    <x v="15"/>
    <x v="0"/>
    <s v="990120"/>
    <s v=""/>
    <s v=""/>
    <s v=""/>
    <s v=""/>
    <s v=""/>
    <s v=""/>
    <n v="0"/>
    <s v=""/>
    <d v="2012-04-04T00:00:00"/>
    <n v="0.01"/>
    <d v="2012-04-04T18:52:17"/>
  </r>
  <r>
    <s v="10197"/>
    <s v="8900106"/>
    <s v="2012 BHSC ALLOC FACTORS"/>
    <x v="7"/>
    <x v="12"/>
    <x v="0"/>
    <s v="990120"/>
    <s v=""/>
    <s v=""/>
    <s v=""/>
    <s v=""/>
    <s v=""/>
    <s v=""/>
    <n v="0"/>
    <s v=""/>
    <d v="2012-10-30T00:00:00"/>
    <n v="-1.5"/>
    <d v="2012-10-30T16:44:53"/>
  </r>
  <r>
    <s v="10197"/>
    <s v="8900106"/>
    <s v="2012 BHSC ALLOC FACTORS"/>
    <x v="7"/>
    <x v="13"/>
    <x v="0"/>
    <s v="990120"/>
    <s v=""/>
    <s v=""/>
    <s v=""/>
    <s v=""/>
    <s v=""/>
    <s v=""/>
    <n v="0"/>
    <s v=""/>
    <d v="2012-10-30T00:00:00"/>
    <n v="0.1"/>
    <d v="2012-10-30T16:44:53"/>
  </r>
  <r>
    <s v="10197"/>
    <s v="8900106"/>
    <s v="2012 BHSC ALLOC FACTORS"/>
    <x v="7"/>
    <x v="14"/>
    <x v="0"/>
    <s v="990120"/>
    <s v=""/>
    <s v=""/>
    <s v=""/>
    <s v=""/>
    <s v=""/>
    <s v=""/>
    <n v="0"/>
    <s v=""/>
    <d v="2012-10-30T00:00:00"/>
    <n v="0.06"/>
    <d v="2012-10-30T16:44:53"/>
  </r>
  <r>
    <s v="10197"/>
    <s v="8900106"/>
    <s v="2012 BHSC ALLOC FACTORS"/>
    <x v="7"/>
    <x v="15"/>
    <x v="0"/>
    <s v="990120"/>
    <s v=""/>
    <s v=""/>
    <s v=""/>
    <s v=""/>
    <s v=""/>
    <s v=""/>
    <n v="0"/>
    <s v=""/>
    <d v="2012-10-30T00:00:00"/>
    <n v="0.01"/>
    <d v="2012-10-30T16:44:53"/>
  </r>
  <r>
    <s v="10197"/>
    <s v="8900106"/>
    <s v="2013 BHSC ALLOC FACTORS"/>
    <x v="8"/>
    <x v="12"/>
    <x v="0"/>
    <s v="990120"/>
    <s v=""/>
    <s v=""/>
    <s v=""/>
    <s v=""/>
    <s v=""/>
    <s v=""/>
    <n v="0"/>
    <s v=""/>
    <d v="2013-02-01T00:00:00"/>
    <n v="0.75"/>
    <d v="2013-02-01T14:24:21"/>
  </r>
  <r>
    <s v="10197"/>
    <s v="8900106"/>
    <s v="2013 BHSC ALLOC FACTORS"/>
    <x v="8"/>
    <x v="13"/>
    <x v="0"/>
    <s v="990120"/>
    <s v=""/>
    <s v=""/>
    <s v=""/>
    <s v=""/>
    <s v=""/>
    <s v=""/>
    <n v="0"/>
    <s v=""/>
    <d v="2013-02-01T00:00:00"/>
    <n v="-0.42"/>
    <d v="2013-02-01T14:24:21"/>
  </r>
  <r>
    <s v="10197"/>
    <s v="8900106"/>
    <s v="2013 BHSC ALLOC FACTORS"/>
    <x v="8"/>
    <x v="14"/>
    <x v="0"/>
    <s v="990120"/>
    <s v=""/>
    <s v=""/>
    <s v=""/>
    <s v=""/>
    <s v=""/>
    <s v=""/>
    <n v="0"/>
    <s v=""/>
    <d v="2013-02-01T00:00:00"/>
    <n v="-0.02"/>
    <d v="2013-02-01T14:24:21"/>
  </r>
  <r>
    <s v="10197"/>
    <s v="8900106"/>
    <s v="2013 BHSC ALLOC FACTORS"/>
    <x v="8"/>
    <x v="15"/>
    <x v="0"/>
    <s v="990120"/>
    <s v=""/>
    <s v=""/>
    <s v=""/>
    <s v=""/>
    <s v=""/>
    <s v=""/>
    <n v="0"/>
    <s v=""/>
    <d v="2013-02-01T00:00:00"/>
    <n v="-0.03"/>
    <d v="2013-02-01T14:24:21"/>
  </r>
  <r>
    <s v="10197"/>
    <s v="8900106"/>
    <s v="2014 BHSC ALLOC FACTORS"/>
    <x v="9"/>
    <x v="12"/>
    <x v="0"/>
    <s v="990120"/>
    <s v=""/>
    <s v=""/>
    <s v=""/>
    <s v=""/>
    <s v=""/>
    <s v=""/>
    <n v="0"/>
    <s v=""/>
    <d v="2014-02-04T00:00:00"/>
    <n v="0.31"/>
    <d v="2014-02-04T09:06:15"/>
  </r>
  <r>
    <s v="10197"/>
    <s v="8900106"/>
    <s v="2014 BHSC ALLOC FACTORS"/>
    <x v="9"/>
    <x v="13"/>
    <x v="0"/>
    <s v="990120"/>
    <s v=""/>
    <s v=""/>
    <s v=""/>
    <s v=""/>
    <s v=""/>
    <s v=""/>
    <n v="0"/>
    <s v=""/>
    <d v="2014-02-04T00:00:00"/>
    <n v="-0.38"/>
    <d v="2014-02-04T09:06:15"/>
  </r>
  <r>
    <s v="10197"/>
    <s v="8900106"/>
    <s v="2014 BHSC ALLOC FACTORS"/>
    <x v="9"/>
    <x v="14"/>
    <x v="0"/>
    <s v="990120"/>
    <s v=""/>
    <s v=""/>
    <s v=""/>
    <s v=""/>
    <s v=""/>
    <s v=""/>
    <n v="0"/>
    <s v=""/>
    <d v="2014-02-04T00:00:00"/>
    <n v="0.01"/>
    <d v="2014-02-04T09:06:15"/>
  </r>
  <r>
    <s v="10197"/>
    <s v="8900106"/>
    <s v="2014 BHSC ALLOC FACTORS"/>
    <x v="9"/>
    <x v="15"/>
    <x v="0"/>
    <s v="990120"/>
    <s v=""/>
    <s v=""/>
    <s v=""/>
    <s v=""/>
    <s v=""/>
    <s v=""/>
    <n v="0"/>
    <s v=""/>
    <d v="2014-02-04T00:00:00"/>
    <n v="-0.01"/>
    <d v="2014-02-04T09:06:15"/>
  </r>
  <r>
    <s v="10197"/>
    <s v="8900106A"/>
    <s v="2012 BHSC ALLOC FACTORS"/>
    <x v="11"/>
    <x v="12"/>
    <x v="0"/>
    <s v="990120"/>
    <s v=""/>
    <s v=""/>
    <s v=""/>
    <s v=""/>
    <s v=""/>
    <s v=""/>
    <n v="0"/>
    <s v=""/>
    <d v="2012-05-01T00:00:00"/>
    <n v="0.03"/>
    <d v="2012-05-01T16:31:28"/>
  </r>
  <r>
    <s v="10197"/>
    <s v="90106A0001"/>
    <s v="BHSC Allocation Rates"/>
    <x v="12"/>
    <x v="12"/>
    <x v="0"/>
    <s v="990120"/>
    <s v=""/>
    <s v=""/>
    <s v=""/>
    <s v=""/>
    <s v=""/>
    <s v=""/>
    <n v="0"/>
    <s v=""/>
    <d v="2017-02-01T00:00:00"/>
    <n v="-1.43"/>
    <d v="2017-02-01T21:35:45"/>
  </r>
  <r>
    <s v="10197"/>
    <s v="90106A0001"/>
    <s v="BHSC Allocation Rates"/>
    <x v="12"/>
    <x v="13"/>
    <x v="0"/>
    <s v="990120"/>
    <s v=""/>
    <s v=""/>
    <s v=""/>
    <s v=""/>
    <s v=""/>
    <s v=""/>
    <n v="0"/>
    <s v=""/>
    <d v="2017-02-01T00:00:00"/>
    <n v="-0.12"/>
    <d v="2017-02-01T21:35:45"/>
  </r>
  <r>
    <s v="10197"/>
    <s v="90106A0001"/>
    <s v="BHSC Allocation Rates"/>
    <x v="12"/>
    <x v="14"/>
    <x v="0"/>
    <s v="990120"/>
    <s v=""/>
    <s v=""/>
    <s v=""/>
    <s v=""/>
    <s v=""/>
    <s v=""/>
    <n v="0"/>
    <s v=""/>
    <d v="2017-02-01T00:00:00"/>
    <n v="-0.56999999999999995"/>
    <d v="2017-02-01T21:35:45"/>
  </r>
  <r>
    <s v="10197"/>
    <s v="90106A0001"/>
    <s v="BHSC Allocation Rates"/>
    <x v="12"/>
    <x v="15"/>
    <x v="0"/>
    <s v="990120"/>
    <s v=""/>
    <s v=""/>
    <s v=""/>
    <s v=""/>
    <s v=""/>
    <s v=""/>
    <n v="0"/>
    <s v=""/>
    <d v="2017-02-01T00:00:00"/>
    <n v="-0.09"/>
    <d v="2017-02-01T21:35:45"/>
  </r>
  <r>
    <s v="10197"/>
    <s v="90106A0001"/>
    <s v="BHSC Allocation Rates"/>
    <x v="13"/>
    <x v="12"/>
    <x v="0"/>
    <s v="990120"/>
    <s v=""/>
    <s v=""/>
    <s v=""/>
    <s v=""/>
    <s v=""/>
    <s v=""/>
    <n v="0"/>
    <s v=""/>
    <d v="2017-12-01T00:00:00"/>
    <n v="-2.2599999999999998"/>
    <d v="2017-12-01T18:43:48"/>
  </r>
  <r>
    <s v="10197"/>
    <s v="90106A0001"/>
    <s v="BHSC Allocation Rates"/>
    <x v="13"/>
    <x v="13"/>
    <x v="0"/>
    <s v="990120"/>
    <s v=""/>
    <s v=""/>
    <s v=""/>
    <s v=""/>
    <s v=""/>
    <s v=""/>
    <n v="0"/>
    <s v=""/>
    <d v="2017-12-01T00:00:00"/>
    <n v="-0.22"/>
    <d v="2017-12-01T18:43:48"/>
  </r>
  <r>
    <s v="10197"/>
    <s v="90106A0001"/>
    <s v="BHSC Allocation Rates"/>
    <x v="13"/>
    <x v="14"/>
    <x v="0"/>
    <s v="990120"/>
    <s v=""/>
    <s v=""/>
    <s v=""/>
    <s v=""/>
    <s v=""/>
    <s v=""/>
    <n v="0"/>
    <s v=""/>
    <d v="2017-12-01T00:00:00"/>
    <n v="-0.81"/>
    <d v="2017-12-01T18:43:48"/>
  </r>
  <r>
    <s v="10197"/>
    <s v="90106A0001"/>
    <s v="BHSC Allocation Rates"/>
    <x v="13"/>
    <x v="15"/>
    <x v="0"/>
    <s v="990120"/>
    <s v=""/>
    <s v=""/>
    <s v=""/>
    <s v=""/>
    <s v=""/>
    <s v=""/>
    <n v="0"/>
    <s v=""/>
    <d v="2017-12-01T00:00:00"/>
    <n v="-0.11"/>
    <d v="2017-12-01T18:43:48"/>
  </r>
  <r>
    <s v="50501"/>
    <s v="8900106"/>
    <s v="BHSC Allocation Rates"/>
    <x v="0"/>
    <x v="16"/>
    <x v="0"/>
    <s v="990120"/>
    <s v=""/>
    <s v=""/>
    <s v=""/>
    <s v=""/>
    <s v=""/>
    <s v=""/>
    <n v="0"/>
    <s v=""/>
    <d v="2015-02-03T00:00:00"/>
    <n v="-0.7"/>
    <d v="2015-02-03T11:11:22"/>
  </r>
  <r>
    <s v="50501"/>
    <s v="8900106"/>
    <s v="BHSC Allocation Rates"/>
    <x v="1"/>
    <x v="16"/>
    <x v="0"/>
    <s v="990120"/>
    <s v=""/>
    <s v=""/>
    <s v=""/>
    <s v=""/>
    <s v=""/>
    <s v=""/>
    <n v="0"/>
    <s v=""/>
    <d v="2015-03-02T00:00:00"/>
    <n v="0.05"/>
    <d v="2015-03-02T16:46:39"/>
  </r>
  <r>
    <s v="50501"/>
    <s v="8900106"/>
    <s v="BHSC Allocation Rates"/>
    <x v="2"/>
    <x v="16"/>
    <x v="0"/>
    <s v="990120"/>
    <s v=""/>
    <s v=""/>
    <s v=""/>
    <s v=""/>
    <s v=""/>
    <s v=""/>
    <n v="0"/>
    <s v=""/>
    <d v="2016-02-01T00:00:00"/>
    <n v="0.28000000000000003"/>
    <d v="2016-02-01T11:15:45"/>
  </r>
  <r>
    <s v="50501"/>
    <s v="8900106"/>
    <s v="BHSC Allocation Rates"/>
    <x v="3"/>
    <x v="16"/>
    <x v="0"/>
    <s v="990120"/>
    <s v=""/>
    <s v=""/>
    <s v=""/>
    <s v=""/>
    <s v=""/>
    <s v=""/>
    <n v="0"/>
    <s v=""/>
    <d v="2016-04-02T00:00:00"/>
    <n v="-4.99"/>
    <d v="2016-04-02T16:02:47"/>
  </r>
  <r>
    <s v="50501"/>
    <s v="8900106"/>
    <s v="2011 BHSC ALLOC FACTORS"/>
    <x v="4"/>
    <x v="16"/>
    <x v="0"/>
    <s v="990120"/>
    <s v=""/>
    <s v=""/>
    <s v=""/>
    <s v=""/>
    <s v=""/>
    <s v=""/>
    <n v="0"/>
    <s v=""/>
    <d v="2011-02-07T00:00:00"/>
    <n v="-0.86"/>
    <d v="2011-02-07T12:59:07"/>
  </r>
  <r>
    <s v="50501"/>
    <s v="8900106"/>
    <s v="2012 BHSC ALLOC FACTORS"/>
    <x v="5"/>
    <x v="16"/>
    <x v="0"/>
    <s v="990120"/>
    <s v=""/>
    <s v=""/>
    <s v=""/>
    <s v=""/>
    <s v=""/>
    <s v=""/>
    <n v="0"/>
    <s v=""/>
    <d v="2012-02-06T00:00:00"/>
    <n v="-1.31"/>
    <d v="2012-02-06T14:49:06"/>
  </r>
  <r>
    <s v="50501"/>
    <s v="8900106"/>
    <s v="2012 BHSC ALLOC FACTORS"/>
    <x v="6"/>
    <x v="16"/>
    <x v="0"/>
    <s v="990120"/>
    <s v=""/>
    <s v=""/>
    <s v=""/>
    <s v=""/>
    <s v=""/>
    <s v=""/>
    <n v="0"/>
    <s v=""/>
    <d v="2012-04-04T00:00:00"/>
    <n v="0.87"/>
    <d v="2012-04-04T18:52:17"/>
  </r>
  <r>
    <s v="50501"/>
    <s v="8900106"/>
    <s v="2012 BHSC ALLOC FACTORS"/>
    <x v="7"/>
    <x v="16"/>
    <x v="0"/>
    <s v="990120"/>
    <s v=""/>
    <s v=""/>
    <s v=""/>
    <s v=""/>
    <s v=""/>
    <s v=""/>
    <n v="0"/>
    <s v=""/>
    <d v="2012-10-30T00:00:00"/>
    <n v="0.39"/>
    <d v="2012-10-30T16:44:53"/>
  </r>
  <r>
    <s v="50501"/>
    <s v="8900106"/>
    <s v="2013 BHSC ALLOC FACTORS"/>
    <x v="8"/>
    <x v="16"/>
    <x v="0"/>
    <s v="990120"/>
    <s v=""/>
    <s v=""/>
    <s v=""/>
    <s v=""/>
    <s v=""/>
    <s v=""/>
    <n v="0"/>
    <s v=""/>
    <d v="2013-02-01T00:00:00"/>
    <n v="-0.86"/>
    <d v="2013-02-01T14:24:21"/>
  </r>
  <r>
    <s v="50501"/>
    <s v="8900106"/>
    <s v="2014 BHSC ALLOC FACTORS"/>
    <x v="9"/>
    <x v="16"/>
    <x v="0"/>
    <s v="990120"/>
    <s v=""/>
    <s v=""/>
    <s v=""/>
    <s v=""/>
    <s v=""/>
    <s v=""/>
    <n v="0"/>
    <s v=""/>
    <d v="2014-02-04T00:00:00"/>
    <n v="0.06"/>
    <d v="2014-02-04T09:06:15"/>
  </r>
  <r>
    <s v="50501"/>
    <s v="9000105"/>
    <s v="2010 BHSC ALLOC FACTORS"/>
    <x v="10"/>
    <x v="16"/>
    <x v="0"/>
    <s v="990120"/>
    <s v=""/>
    <s v=""/>
    <s v=""/>
    <s v=""/>
    <s v=""/>
    <s v=""/>
    <n v="0"/>
    <s v=""/>
    <d v="2010-09-14T00:00:00"/>
    <n v="22.94"/>
    <d v="2010-09-14T08:14:35"/>
  </r>
  <r>
    <s v="50501"/>
    <s v="8900106A"/>
    <s v="2012 BHSC ALLOC FACTORS"/>
    <x v="11"/>
    <x v="16"/>
    <x v="0"/>
    <s v="990120"/>
    <s v=""/>
    <s v=""/>
    <s v=""/>
    <s v=""/>
    <s v=""/>
    <s v=""/>
    <n v="0"/>
    <s v=""/>
    <d v="2012-05-01T00:00:00"/>
    <n v="7.0000000000000007E-2"/>
    <d v="2012-05-01T16:31:29"/>
  </r>
  <r>
    <s v="50501"/>
    <s v="90106A0001"/>
    <s v="BHSC Allocation Rates"/>
    <x v="12"/>
    <x v="16"/>
    <x v="0"/>
    <s v="990120"/>
    <s v=""/>
    <s v=""/>
    <s v=""/>
    <s v=""/>
    <s v=""/>
    <s v=""/>
    <n v="0"/>
    <s v=""/>
    <d v="2017-02-01T00:00:00"/>
    <n v="-7.0000000000000007E-2"/>
    <d v="2017-02-01T21:35:48"/>
  </r>
  <r>
    <s v="50501"/>
    <s v="90106A0001"/>
    <s v="BHSC Allocation Rates"/>
    <x v="13"/>
    <x v="16"/>
    <x v="0"/>
    <s v="990120"/>
    <s v=""/>
    <s v=""/>
    <s v=""/>
    <s v=""/>
    <s v=""/>
    <s v=""/>
    <n v="0"/>
    <s v=""/>
    <d v="2017-12-01T00:00:00"/>
    <n v="0.53"/>
    <d v="2017-12-01T18:43:49"/>
  </r>
  <r>
    <s v="50501"/>
    <s v="90106A0001"/>
    <s v="BHSC Allocation Rates"/>
    <x v="14"/>
    <x v="16"/>
    <x v="0"/>
    <s v="990120"/>
    <s v=""/>
    <s v=""/>
    <s v=""/>
    <s v=""/>
    <s v=""/>
    <s v=""/>
    <n v="0"/>
    <s v=""/>
    <d v="2018-02-01T00:00:00"/>
    <n v="0.17"/>
    <d v="2018-02-01T14:47:29"/>
  </r>
  <r>
    <s v="50502"/>
    <s v="8900106"/>
    <s v="BHSC Allocation Rates"/>
    <x v="0"/>
    <x v="17"/>
    <x v="0"/>
    <s v="990120"/>
    <s v=""/>
    <s v=""/>
    <s v=""/>
    <s v=""/>
    <s v=""/>
    <s v=""/>
    <n v="0"/>
    <s v=""/>
    <d v="2015-02-03T00:00:00"/>
    <n v="2.61"/>
    <d v="2015-02-03T11:11:23"/>
  </r>
  <r>
    <s v="50502"/>
    <s v="8900106"/>
    <s v="BHSC Allocation Rates"/>
    <x v="1"/>
    <x v="17"/>
    <x v="0"/>
    <s v="990120"/>
    <s v=""/>
    <s v=""/>
    <s v=""/>
    <s v=""/>
    <s v=""/>
    <s v=""/>
    <n v="0"/>
    <s v=""/>
    <d v="2015-03-02T00:00:00"/>
    <n v="0.08"/>
    <d v="2015-03-02T16:46:40"/>
  </r>
  <r>
    <s v="50502"/>
    <s v="8900106"/>
    <s v="BHSC Allocation Rates"/>
    <x v="2"/>
    <x v="17"/>
    <x v="0"/>
    <s v="990120"/>
    <s v=""/>
    <s v=""/>
    <s v=""/>
    <s v=""/>
    <s v=""/>
    <s v=""/>
    <n v="0"/>
    <s v=""/>
    <d v="2016-02-01T00:00:00"/>
    <n v="0.6"/>
    <d v="2016-02-01T11:15:45"/>
  </r>
  <r>
    <s v="50502"/>
    <s v="8900106"/>
    <s v="BHSC Allocation Rates"/>
    <x v="3"/>
    <x v="17"/>
    <x v="0"/>
    <s v="990120"/>
    <s v=""/>
    <s v=""/>
    <s v=""/>
    <s v=""/>
    <s v=""/>
    <s v=""/>
    <n v="0"/>
    <s v=""/>
    <d v="2016-04-02T00:00:00"/>
    <n v="-2.99"/>
    <d v="2016-04-02T16:02:47"/>
  </r>
  <r>
    <s v="50502"/>
    <s v="8900106"/>
    <s v="2011 BHSC ALLOC FACTORS"/>
    <x v="4"/>
    <x v="17"/>
    <x v="0"/>
    <s v="990120"/>
    <s v=""/>
    <s v=""/>
    <s v=""/>
    <s v=""/>
    <s v=""/>
    <s v=""/>
    <n v="0"/>
    <s v=""/>
    <d v="2011-02-07T00:00:00"/>
    <n v="-0.45"/>
    <d v="2011-02-07T12:59:07"/>
  </r>
  <r>
    <s v="50502"/>
    <s v="8900106"/>
    <s v="2012 BHSC ALLOC FACTORS"/>
    <x v="5"/>
    <x v="17"/>
    <x v="0"/>
    <s v="990120"/>
    <s v=""/>
    <s v=""/>
    <s v=""/>
    <s v=""/>
    <s v=""/>
    <s v=""/>
    <n v="0"/>
    <s v=""/>
    <d v="2012-02-06T00:00:00"/>
    <n v="-0.42"/>
    <d v="2012-02-06T14:49:06"/>
  </r>
  <r>
    <s v="50502"/>
    <s v="8900106"/>
    <s v="2012 BHSC ALLOC FACTORS"/>
    <x v="6"/>
    <x v="17"/>
    <x v="0"/>
    <s v="990120"/>
    <s v=""/>
    <s v=""/>
    <s v=""/>
    <s v=""/>
    <s v=""/>
    <s v=""/>
    <n v="0"/>
    <s v=""/>
    <d v="2012-04-04T00:00:00"/>
    <n v="0.33"/>
    <d v="2012-04-04T18:52:18"/>
  </r>
  <r>
    <s v="50502"/>
    <s v="8900106"/>
    <s v="2012 BHSC ALLOC FACTORS"/>
    <x v="7"/>
    <x v="17"/>
    <x v="0"/>
    <s v="990120"/>
    <s v=""/>
    <s v=""/>
    <s v=""/>
    <s v=""/>
    <s v=""/>
    <s v=""/>
    <n v="0"/>
    <s v=""/>
    <d v="2012-10-30T00:00:00"/>
    <n v="0.16"/>
    <d v="2012-10-30T16:44:54"/>
  </r>
  <r>
    <s v="50502"/>
    <s v="8900106"/>
    <s v="2013 BHSC ALLOC FACTORS"/>
    <x v="8"/>
    <x v="17"/>
    <x v="0"/>
    <s v="990120"/>
    <s v=""/>
    <s v=""/>
    <s v=""/>
    <s v=""/>
    <s v=""/>
    <s v=""/>
    <n v="0"/>
    <s v=""/>
    <d v="2013-02-01T00:00:00"/>
    <n v="-0.13"/>
    <d v="2013-02-01T14:24:22"/>
  </r>
  <r>
    <s v="50502"/>
    <s v="8900106"/>
    <s v="2014 BHSC ALLOC FACTORS"/>
    <x v="9"/>
    <x v="17"/>
    <x v="0"/>
    <s v="990120"/>
    <s v=""/>
    <s v=""/>
    <s v=""/>
    <s v=""/>
    <s v=""/>
    <s v=""/>
    <n v="0"/>
    <s v=""/>
    <d v="2014-02-04T00:00:00"/>
    <n v="0.68"/>
    <d v="2014-02-04T09:06:15"/>
  </r>
  <r>
    <s v="50502"/>
    <s v="9000105"/>
    <s v="2010 BHSC ALLOC FACTORS"/>
    <x v="10"/>
    <x v="17"/>
    <x v="0"/>
    <s v="990120"/>
    <s v=""/>
    <s v=""/>
    <s v=""/>
    <s v=""/>
    <s v=""/>
    <s v=""/>
    <n v="0"/>
    <s v=""/>
    <d v="2010-09-14T00:00:00"/>
    <n v="9.17"/>
    <d v="2010-09-14T08:14:35"/>
  </r>
  <r>
    <s v="50502"/>
    <s v="8900106A"/>
    <s v="2012 BHSC ALLOC FACTORS"/>
    <x v="11"/>
    <x v="17"/>
    <x v="0"/>
    <s v="990120"/>
    <s v=""/>
    <s v=""/>
    <s v=""/>
    <s v=""/>
    <s v=""/>
    <s v=""/>
    <n v="0"/>
    <s v=""/>
    <d v="2012-05-01T00:00:00"/>
    <n v="0.02"/>
    <d v="2012-05-01T16:31:29"/>
  </r>
  <r>
    <s v="50502"/>
    <s v="90106A0001"/>
    <s v="BHSC Allocation Rates"/>
    <x v="12"/>
    <x v="17"/>
    <x v="0"/>
    <s v="990120"/>
    <s v=""/>
    <s v=""/>
    <s v=""/>
    <s v=""/>
    <s v=""/>
    <s v=""/>
    <n v="0"/>
    <s v=""/>
    <d v="2017-02-01T00:00:00"/>
    <n v="-0.54"/>
    <d v="2017-02-01T21:35:51"/>
  </r>
  <r>
    <s v="50502"/>
    <s v="90106A0001"/>
    <s v="BHSC Allocation Rates"/>
    <x v="13"/>
    <x v="17"/>
    <x v="0"/>
    <s v="990120"/>
    <s v=""/>
    <s v=""/>
    <s v=""/>
    <s v=""/>
    <s v=""/>
    <s v=""/>
    <n v="0"/>
    <s v=""/>
    <d v="2017-12-01T00:00:00"/>
    <n v="0.31"/>
    <d v="2017-12-01T18:43:50"/>
  </r>
  <r>
    <s v="50502"/>
    <s v="90106A0001"/>
    <s v="BHSC Allocation Rates"/>
    <x v="14"/>
    <x v="17"/>
    <x v="0"/>
    <s v="990120"/>
    <s v=""/>
    <s v=""/>
    <s v=""/>
    <s v=""/>
    <s v=""/>
    <s v=""/>
    <n v="0"/>
    <s v=""/>
    <d v="2018-02-01T00:00:00"/>
    <n v="-7.0000000000000007E-2"/>
    <d v="2018-02-01T14:47:29"/>
  </r>
  <r>
    <s v="50503"/>
    <s v="8900106"/>
    <s v="BHSC Allocation Rates"/>
    <x v="0"/>
    <x v="18"/>
    <x v="0"/>
    <s v="990120"/>
    <s v=""/>
    <s v=""/>
    <s v=""/>
    <s v=""/>
    <s v=""/>
    <s v=""/>
    <n v="0"/>
    <s v=""/>
    <d v="2015-02-03T00:00:00"/>
    <n v="-0.37"/>
    <d v="2015-02-03T11:11:24"/>
  </r>
  <r>
    <s v="50503"/>
    <s v="8900106"/>
    <s v="BHSC Allocation Rates"/>
    <x v="1"/>
    <x v="18"/>
    <x v="0"/>
    <s v="990120"/>
    <s v=""/>
    <s v=""/>
    <s v=""/>
    <s v=""/>
    <s v=""/>
    <s v=""/>
    <n v="0"/>
    <s v=""/>
    <d v="2015-03-02T00:00:00"/>
    <n v="0.08"/>
    <d v="2015-03-02T16:46:41"/>
  </r>
  <r>
    <s v="50503"/>
    <s v="8900106"/>
    <s v="BHSC Allocation Rates"/>
    <x v="2"/>
    <x v="18"/>
    <x v="0"/>
    <s v="990120"/>
    <s v=""/>
    <s v=""/>
    <s v=""/>
    <s v=""/>
    <s v=""/>
    <s v=""/>
    <n v="0"/>
    <s v=""/>
    <d v="2016-02-01T00:00:00"/>
    <n v="0.14000000000000001"/>
    <d v="2016-02-01T11:15:46"/>
  </r>
  <r>
    <s v="50503"/>
    <s v="8900106"/>
    <s v="BHSC Allocation Rates"/>
    <x v="3"/>
    <x v="18"/>
    <x v="0"/>
    <s v="990120"/>
    <s v=""/>
    <s v=""/>
    <s v=""/>
    <s v=""/>
    <s v=""/>
    <s v=""/>
    <n v="0"/>
    <s v=""/>
    <d v="2016-04-02T00:00:00"/>
    <n v="0.96"/>
    <d v="2016-04-02T16:02:48"/>
  </r>
  <r>
    <s v="50503"/>
    <s v="8900106"/>
    <s v="2011 BHSC ALLOC FACTORS"/>
    <x v="4"/>
    <x v="18"/>
    <x v="0"/>
    <s v="990120"/>
    <s v=""/>
    <s v=""/>
    <s v=""/>
    <s v=""/>
    <s v=""/>
    <s v=""/>
    <n v="0"/>
    <s v=""/>
    <d v="2011-02-07T00:00:00"/>
    <n v="0.62"/>
    <d v="2011-02-07T12:59:07"/>
  </r>
  <r>
    <s v="50503"/>
    <s v="8900106"/>
    <s v="2012 BHSC ALLOC FACTORS"/>
    <x v="5"/>
    <x v="18"/>
    <x v="0"/>
    <s v="990120"/>
    <s v=""/>
    <s v=""/>
    <s v=""/>
    <s v=""/>
    <s v=""/>
    <s v=""/>
    <n v="0"/>
    <s v=""/>
    <d v="2012-02-06T00:00:00"/>
    <n v="0.37"/>
    <d v="2012-02-06T14:49:06"/>
  </r>
  <r>
    <s v="50503"/>
    <s v="8900106"/>
    <s v="2012 BHSC ALLOC FACTORS"/>
    <x v="6"/>
    <x v="18"/>
    <x v="0"/>
    <s v="990120"/>
    <s v=""/>
    <s v=""/>
    <s v=""/>
    <s v=""/>
    <s v=""/>
    <s v=""/>
    <n v="0"/>
    <s v=""/>
    <d v="2012-04-04T00:00:00"/>
    <n v="0.41"/>
    <d v="2012-04-04T18:52:18"/>
  </r>
  <r>
    <s v="50503"/>
    <s v="8900106"/>
    <s v="2013 BHSC ALLOC FACTORS"/>
    <x v="8"/>
    <x v="18"/>
    <x v="0"/>
    <s v="990120"/>
    <s v=""/>
    <s v=""/>
    <s v=""/>
    <s v=""/>
    <s v=""/>
    <s v=""/>
    <n v="0"/>
    <s v=""/>
    <d v="2013-02-01T00:00:00"/>
    <n v="0.43"/>
    <d v="2013-02-01T14:24:22"/>
  </r>
  <r>
    <s v="50503"/>
    <s v="8900106"/>
    <s v="2014 BHSC ALLOC FACTORS"/>
    <x v="9"/>
    <x v="18"/>
    <x v="0"/>
    <s v="990120"/>
    <s v=""/>
    <s v=""/>
    <s v=""/>
    <s v=""/>
    <s v=""/>
    <s v=""/>
    <n v="0"/>
    <s v=""/>
    <d v="2014-02-04T00:00:00"/>
    <n v="1.02"/>
    <d v="2014-02-04T09:06:15"/>
  </r>
  <r>
    <s v="50503"/>
    <s v="9000105"/>
    <s v="2010 BHSC ALLOC FACTORS"/>
    <x v="10"/>
    <x v="18"/>
    <x v="0"/>
    <s v="990120"/>
    <s v=""/>
    <s v=""/>
    <s v=""/>
    <s v=""/>
    <s v=""/>
    <s v=""/>
    <n v="0"/>
    <s v=""/>
    <d v="2010-09-14T00:00:00"/>
    <n v="4.66"/>
    <d v="2010-09-14T08:14:35"/>
  </r>
  <r>
    <s v="50503"/>
    <s v="8900106A"/>
    <s v="2012 BHSC ALLOC FACTORS"/>
    <x v="11"/>
    <x v="18"/>
    <x v="0"/>
    <s v="990120"/>
    <s v=""/>
    <s v=""/>
    <s v=""/>
    <s v=""/>
    <s v=""/>
    <s v=""/>
    <n v="0"/>
    <s v=""/>
    <d v="2012-05-01T00:00:00"/>
    <n v="7.0000000000000007E-2"/>
    <d v="2012-05-01T16:31:30"/>
  </r>
  <r>
    <s v="50503"/>
    <s v="90106A0001"/>
    <s v="BHSC Allocation Rates"/>
    <x v="12"/>
    <x v="18"/>
    <x v="0"/>
    <s v="990120"/>
    <s v=""/>
    <s v=""/>
    <s v=""/>
    <s v=""/>
    <s v=""/>
    <s v=""/>
    <n v="0"/>
    <s v=""/>
    <d v="2017-02-01T00:00:00"/>
    <n v="-1.49"/>
    <d v="2017-02-01T21:35:53"/>
  </r>
  <r>
    <s v="50503"/>
    <s v="90106A0001"/>
    <s v="BHSC Allocation Rates"/>
    <x v="13"/>
    <x v="18"/>
    <x v="0"/>
    <s v="990120"/>
    <s v=""/>
    <s v=""/>
    <s v=""/>
    <s v=""/>
    <s v=""/>
    <s v=""/>
    <n v="0"/>
    <s v=""/>
    <d v="2017-12-01T00:00:00"/>
    <n v="0.27"/>
    <d v="2017-12-01T18:43:50"/>
  </r>
  <r>
    <s v="50503"/>
    <s v="90106A0001"/>
    <s v="BHSC Allocation Rates"/>
    <x v="14"/>
    <x v="18"/>
    <x v="0"/>
    <s v="990120"/>
    <s v=""/>
    <s v=""/>
    <s v=""/>
    <s v=""/>
    <s v=""/>
    <s v=""/>
    <n v="0"/>
    <s v=""/>
    <d v="2018-02-01T00:00:00"/>
    <n v="0.77"/>
    <d v="2018-02-01T14:47:30"/>
  </r>
  <r>
    <s v="50504"/>
    <s v="8900106"/>
    <s v="BHSC Allocation Rates"/>
    <x v="0"/>
    <x v="19"/>
    <x v="0"/>
    <s v="990120"/>
    <s v=""/>
    <s v=""/>
    <s v=""/>
    <s v=""/>
    <s v=""/>
    <s v=""/>
    <n v="0"/>
    <s v=""/>
    <d v="2015-02-03T00:00:00"/>
    <n v="0.06"/>
    <d v="2015-02-03T11:11:25"/>
  </r>
  <r>
    <s v="50504"/>
    <s v="8900106"/>
    <s v="BHSC Allocation Rates"/>
    <x v="1"/>
    <x v="19"/>
    <x v="0"/>
    <s v="990120"/>
    <s v=""/>
    <s v=""/>
    <s v=""/>
    <s v=""/>
    <s v=""/>
    <s v=""/>
    <n v="0"/>
    <s v=""/>
    <d v="2015-03-02T00:00:00"/>
    <n v="0.02"/>
    <d v="2015-03-02T16:46:41"/>
  </r>
  <r>
    <s v="50504"/>
    <s v="8900106"/>
    <s v="BHSC Allocation Rates"/>
    <x v="2"/>
    <x v="19"/>
    <x v="0"/>
    <s v="990120"/>
    <s v=""/>
    <s v=""/>
    <s v=""/>
    <s v=""/>
    <s v=""/>
    <s v=""/>
    <n v="0"/>
    <s v=""/>
    <d v="2016-02-01T00:00:00"/>
    <n v="-0.06"/>
    <d v="2016-02-01T11:15:46"/>
  </r>
  <r>
    <s v="50504"/>
    <s v="8900106"/>
    <s v="BHSC Allocation Rates"/>
    <x v="3"/>
    <x v="19"/>
    <x v="0"/>
    <s v="990120"/>
    <s v=""/>
    <s v=""/>
    <s v=""/>
    <s v=""/>
    <s v=""/>
    <s v=""/>
    <n v="0"/>
    <s v=""/>
    <d v="2016-04-02T00:00:00"/>
    <n v="-1.56"/>
    <d v="2016-04-02T16:02:48"/>
  </r>
  <r>
    <s v="50504"/>
    <s v="8900106"/>
    <s v="2011 BHSC ALLOC FACTORS"/>
    <x v="4"/>
    <x v="19"/>
    <x v="0"/>
    <s v="990120"/>
    <s v=""/>
    <s v=""/>
    <s v=""/>
    <s v=""/>
    <s v=""/>
    <s v=""/>
    <n v="0"/>
    <s v=""/>
    <d v="2011-02-07T00:00:00"/>
    <n v="-0.08"/>
    <d v="2011-02-07T12:59:07"/>
  </r>
  <r>
    <s v="50504"/>
    <s v="8900106"/>
    <s v="2012 BHSC ALLOC FACTORS"/>
    <x v="5"/>
    <x v="19"/>
    <x v="0"/>
    <s v="990120"/>
    <s v=""/>
    <s v=""/>
    <s v=""/>
    <s v=""/>
    <s v=""/>
    <s v=""/>
    <n v="0"/>
    <s v=""/>
    <d v="2012-02-06T00:00:00"/>
    <n v="-0.21"/>
    <d v="2012-02-06T14:49:07"/>
  </r>
  <r>
    <s v="50504"/>
    <s v="8900106"/>
    <s v="2012 BHSC ALLOC FACTORS"/>
    <x v="6"/>
    <x v="19"/>
    <x v="0"/>
    <s v="990120"/>
    <s v=""/>
    <s v=""/>
    <s v=""/>
    <s v=""/>
    <s v=""/>
    <s v=""/>
    <n v="0"/>
    <s v=""/>
    <d v="2012-04-04T00:00:00"/>
    <n v="0.28999999999999998"/>
    <d v="2012-04-04T18:52:18"/>
  </r>
  <r>
    <s v="50504"/>
    <s v="8900106"/>
    <s v="2012 BHSC ALLOC FACTORS"/>
    <x v="7"/>
    <x v="19"/>
    <x v="0"/>
    <s v="990120"/>
    <s v=""/>
    <s v=""/>
    <s v=""/>
    <s v=""/>
    <s v=""/>
    <s v=""/>
    <n v="0"/>
    <s v=""/>
    <d v="2012-10-30T00:00:00"/>
    <n v="0.08"/>
    <d v="2012-10-30T16:44:54"/>
  </r>
  <r>
    <s v="50504"/>
    <s v="8900106"/>
    <s v="2013 BHSC ALLOC FACTORS"/>
    <x v="8"/>
    <x v="19"/>
    <x v="0"/>
    <s v="990120"/>
    <s v=""/>
    <s v=""/>
    <s v=""/>
    <s v=""/>
    <s v=""/>
    <s v=""/>
    <n v="0"/>
    <s v=""/>
    <d v="2013-02-01T00:00:00"/>
    <n v="-0.21"/>
    <d v="2013-02-01T14:24:22"/>
  </r>
  <r>
    <s v="50504"/>
    <s v="8900106"/>
    <s v="2014 BHSC ALLOC FACTORS"/>
    <x v="9"/>
    <x v="19"/>
    <x v="0"/>
    <s v="990120"/>
    <s v=""/>
    <s v=""/>
    <s v=""/>
    <s v=""/>
    <s v=""/>
    <s v=""/>
    <n v="0"/>
    <s v=""/>
    <d v="2014-02-04T00:00:00"/>
    <n v="0.02"/>
    <d v="2014-02-04T09:06:16"/>
  </r>
  <r>
    <s v="50504"/>
    <s v="9000105"/>
    <s v="2010 BHSC ALLOC FACTORS"/>
    <x v="10"/>
    <x v="19"/>
    <x v="0"/>
    <s v="990120"/>
    <s v=""/>
    <s v=""/>
    <s v=""/>
    <s v=""/>
    <s v=""/>
    <s v=""/>
    <n v="0"/>
    <s v=""/>
    <d v="2010-09-14T00:00:00"/>
    <n v="6.39"/>
    <d v="2010-09-14T08:14:35"/>
  </r>
  <r>
    <s v="50504"/>
    <s v="8900106A"/>
    <s v="2012 BHSC ALLOC FACTORS"/>
    <x v="11"/>
    <x v="19"/>
    <x v="0"/>
    <s v="990120"/>
    <s v=""/>
    <s v=""/>
    <s v=""/>
    <s v=""/>
    <s v=""/>
    <s v=""/>
    <n v="0"/>
    <s v=""/>
    <d v="2012-05-01T00:00:00"/>
    <n v="0.03"/>
    <d v="2012-05-01T16:31:30"/>
  </r>
  <r>
    <s v="50504"/>
    <s v="90106A0001"/>
    <s v="BHSC Allocation Rates"/>
    <x v="12"/>
    <x v="19"/>
    <x v="0"/>
    <s v="990120"/>
    <s v=""/>
    <s v=""/>
    <s v=""/>
    <s v=""/>
    <s v=""/>
    <s v=""/>
    <n v="0"/>
    <s v=""/>
    <d v="2017-02-01T00:00:00"/>
    <n v="-0.15"/>
    <d v="2017-02-01T21:35:55"/>
  </r>
  <r>
    <s v="50504"/>
    <s v="90106A0001"/>
    <s v="BHSC Allocation Rates"/>
    <x v="13"/>
    <x v="19"/>
    <x v="0"/>
    <s v="990120"/>
    <s v=""/>
    <s v=""/>
    <s v=""/>
    <s v=""/>
    <s v=""/>
    <s v=""/>
    <n v="0"/>
    <s v=""/>
    <d v="2017-12-01T00:00:00"/>
    <n v="0.17"/>
    <d v="2017-12-01T18:43:51"/>
  </r>
  <r>
    <s v="50504"/>
    <s v="90106A0001"/>
    <s v="BHSC Allocation Rates"/>
    <x v="14"/>
    <x v="19"/>
    <x v="0"/>
    <s v="990120"/>
    <s v=""/>
    <s v=""/>
    <s v=""/>
    <s v=""/>
    <s v=""/>
    <s v=""/>
    <n v="0"/>
    <s v=""/>
    <d v="2018-02-01T00:00:00"/>
    <n v="-0.23"/>
    <d v="2018-02-01T14:47:31"/>
  </r>
  <r>
    <s v="50505"/>
    <s v="8900106"/>
    <s v="BHSC Allocation Rates"/>
    <x v="0"/>
    <x v="20"/>
    <x v="0"/>
    <s v="990120"/>
    <s v=""/>
    <s v=""/>
    <s v=""/>
    <s v=""/>
    <s v=""/>
    <s v=""/>
    <n v="0"/>
    <s v=""/>
    <d v="2015-02-03T00:00:00"/>
    <n v="-0.62"/>
    <d v="2015-02-03T11:11:25"/>
  </r>
  <r>
    <s v="50505"/>
    <s v="8900106"/>
    <s v="BHSC Allocation Rates"/>
    <x v="1"/>
    <x v="20"/>
    <x v="0"/>
    <s v="990120"/>
    <s v=""/>
    <s v=""/>
    <s v=""/>
    <s v=""/>
    <s v=""/>
    <s v=""/>
    <n v="0"/>
    <s v=""/>
    <d v="2015-03-02T00:00:00"/>
    <n v="0.03"/>
    <d v="2015-03-02T16:46:42"/>
  </r>
  <r>
    <s v="50505"/>
    <s v="8900106"/>
    <s v="BHSC Allocation Rates"/>
    <x v="2"/>
    <x v="20"/>
    <x v="0"/>
    <s v="990120"/>
    <s v=""/>
    <s v=""/>
    <s v=""/>
    <s v=""/>
    <s v=""/>
    <s v=""/>
    <n v="0"/>
    <s v=""/>
    <d v="2016-02-01T00:00:00"/>
    <n v="-0.14000000000000001"/>
    <d v="2016-02-01T11:15:46"/>
  </r>
  <r>
    <s v="50505"/>
    <s v="8900106"/>
    <s v="BHSC Allocation Rates"/>
    <x v="3"/>
    <x v="20"/>
    <x v="0"/>
    <s v="990120"/>
    <s v=""/>
    <s v=""/>
    <s v=""/>
    <s v=""/>
    <s v=""/>
    <s v=""/>
    <n v="0"/>
    <s v=""/>
    <d v="2016-04-02T00:00:00"/>
    <n v="-1.74"/>
    <d v="2016-04-02T16:02:49"/>
  </r>
  <r>
    <s v="50505"/>
    <s v="8900106"/>
    <s v="2011 BHSC ALLOC FACTORS"/>
    <x v="4"/>
    <x v="20"/>
    <x v="0"/>
    <s v="990120"/>
    <s v=""/>
    <s v=""/>
    <s v=""/>
    <s v=""/>
    <s v=""/>
    <s v=""/>
    <n v="0"/>
    <s v=""/>
    <d v="2011-02-07T00:00:00"/>
    <n v="-0.34"/>
    <d v="2011-02-07T12:59:08"/>
  </r>
  <r>
    <s v="50505"/>
    <s v="8900106"/>
    <s v="2012 BHSC ALLOC FACTORS"/>
    <x v="5"/>
    <x v="20"/>
    <x v="0"/>
    <s v="990120"/>
    <s v=""/>
    <s v=""/>
    <s v=""/>
    <s v=""/>
    <s v=""/>
    <s v=""/>
    <n v="0"/>
    <s v=""/>
    <d v="2012-02-06T00:00:00"/>
    <n v="-0.33"/>
    <d v="2012-02-06T14:49:07"/>
  </r>
  <r>
    <s v="50505"/>
    <s v="8900106"/>
    <s v="2012 BHSC ALLOC FACTORS"/>
    <x v="6"/>
    <x v="20"/>
    <x v="0"/>
    <s v="990120"/>
    <s v=""/>
    <s v=""/>
    <s v=""/>
    <s v=""/>
    <s v=""/>
    <s v=""/>
    <n v="0"/>
    <s v=""/>
    <d v="2012-04-04T00:00:00"/>
    <n v="0.4"/>
    <d v="2012-04-04T18:52:18"/>
  </r>
  <r>
    <s v="50505"/>
    <s v="8900106"/>
    <s v="2012 BHSC ALLOC FACTORS"/>
    <x v="7"/>
    <x v="20"/>
    <x v="0"/>
    <s v="990120"/>
    <s v=""/>
    <s v=""/>
    <s v=""/>
    <s v=""/>
    <s v=""/>
    <s v=""/>
    <n v="0"/>
    <s v=""/>
    <d v="2012-10-30T00:00:00"/>
    <n v="0.09"/>
    <d v="2012-10-30T16:44:54"/>
  </r>
  <r>
    <s v="50505"/>
    <s v="8900106"/>
    <s v="2013 BHSC ALLOC FACTORS"/>
    <x v="8"/>
    <x v="20"/>
    <x v="0"/>
    <s v="990120"/>
    <s v=""/>
    <s v=""/>
    <s v=""/>
    <s v=""/>
    <s v=""/>
    <s v=""/>
    <n v="0"/>
    <s v=""/>
    <d v="2013-02-01T00:00:00"/>
    <n v="-0.73"/>
    <d v="2013-02-01T14:24:23"/>
  </r>
  <r>
    <s v="50505"/>
    <s v="8900106"/>
    <s v="2014 BHSC ALLOC FACTORS"/>
    <x v="9"/>
    <x v="20"/>
    <x v="0"/>
    <s v="990120"/>
    <s v=""/>
    <s v=""/>
    <s v=""/>
    <s v=""/>
    <s v=""/>
    <s v=""/>
    <n v="0"/>
    <s v=""/>
    <d v="2014-02-04T00:00:00"/>
    <n v="0.01"/>
    <d v="2014-02-04T09:06:16"/>
  </r>
  <r>
    <s v="50505"/>
    <s v="9000105"/>
    <s v="2010 BHSC ALLOC FACTORS"/>
    <x v="10"/>
    <x v="20"/>
    <x v="0"/>
    <s v="990120"/>
    <s v=""/>
    <s v=""/>
    <s v=""/>
    <s v=""/>
    <s v=""/>
    <s v=""/>
    <n v="0"/>
    <s v=""/>
    <d v="2010-09-14T00:00:00"/>
    <n v="8.61"/>
    <d v="2010-09-14T08:14:36"/>
  </r>
  <r>
    <s v="50505"/>
    <s v="8900106A"/>
    <s v="2012 BHSC ALLOC FACTORS"/>
    <x v="11"/>
    <x v="20"/>
    <x v="0"/>
    <s v="990120"/>
    <s v=""/>
    <s v=""/>
    <s v=""/>
    <s v=""/>
    <s v=""/>
    <s v=""/>
    <n v="0"/>
    <s v=""/>
    <d v="2012-05-01T00:00:00"/>
    <n v="0.04"/>
    <d v="2012-05-01T16:31:30"/>
  </r>
  <r>
    <s v="50505"/>
    <s v="90106A0001"/>
    <s v="BHSC Allocation Rates"/>
    <x v="12"/>
    <x v="20"/>
    <x v="0"/>
    <s v="990120"/>
    <s v=""/>
    <s v=""/>
    <s v=""/>
    <s v=""/>
    <s v=""/>
    <s v=""/>
    <n v="0"/>
    <s v=""/>
    <d v="2017-02-01T00:00:00"/>
    <n v="-0.05"/>
    <d v="2017-02-01T21:35:56"/>
  </r>
  <r>
    <s v="50505"/>
    <s v="90106A0001"/>
    <s v="BHSC Allocation Rates"/>
    <x v="13"/>
    <x v="20"/>
    <x v="0"/>
    <s v="990120"/>
    <s v=""/>
    <s v=""/>
    <s v=""/>
    <s v=""/>
    <s v=""/>
    <s v=""/>
    <n v="0"/>
    <s v=""/>
    <d v="2017-12-01T00:00:00"/>
    <n v="0.18"/>
    <d v="2017-12-01T18:43:51"/>
  </r>
  <r>
    <s v="50505"/>
    <s v="90106A0001"/>
    <s v="BHSC Allocation Rates"/>
    <x v="14"/>
    <x v="20"/>
    <x v="0"/>
    <s v="990120"/>
    <s v=""/>
    <s v=""/>
    <s v=""/>
    <s v=""/>
    <s v=""/>
    <s v=""/>
    <n v="0"/>
    <s v=""/>
    <d v="2018-02-01T00:00:00"/>
    <n v="-0.08"/>
    <d v="2018-02-01T14:47:31"/>
  </r>
  <r>
    <s v="50506"/>
    <s v="8900106"/>
    <s v="BHSC Allocation Rates"/>
    <x v="0"/>
    <x v="21"/>
    <x v="0"/>
    <s v="990120"/>
    <s v=""/>
    <s v=""/>
    <s v=""/>
    <s v=""/>
    <s v=""/>
    <s v=""/>
    <n v="0"/>
    <s v=""/>
    <d v="2015-02-03T00:00:00"/>
    <n v="-0.12"/>
    <d v="2015-02-03T11:11:26"/>
  </r>
  <r>
    <s v="50506"/>
    <s v="8900106"/>
    <s v="BHSC Allocation Rates"/>
    <x v="1"/>
    <x v="21"/>
    <x v="0"/>
    <s v="990120"/>
    <s v=""/>
    <s v=""/>
    <s v=""/>
    <s v=""/>
    <s v=""/>
    <s v=""/>
    <n v="0"/>
    <s v=""/>
    <d v="2015-03-02T00:00:00"/>
    <n v="0.03"/>
    <d v="2015-03-02T16:46:43"/>
  </r>
  <r>
    <s v="50506"/>
    <s v="8900106"/>
    <s v="BHSC Allocation Rates"/>
    <x v="2"/>
    <x v="21"/>
    <x v="0"/>
    <s v="990120"/>
    <s v=""/>
    <s v=""/>
    <s v=""/>
    <s v=""/>
    <s v=""/>
    <s v=""/>
    <n v="0"/>
    <s v=""/>
    <d v="2016-02-01T00:00:00"/>
    <n v="-0.19"/>
    <d v="2016-02-01T11:15:47"/>
  </r>
  <r>
    <s v="50506"/>
    <s v="8900106"/>
    <s v="BHSC Allocation Rates"/>
    <x v="3"/>
    <x v="21"/>
    <x v="0"/>
    <s v="990120"/>
    <s v=""/>
    <s v=""/>
    <s v=""/>
    <s v=""/>
    <s v=""/>
    <s v=""/>
    <n v="0"/>
    <s v=""/>
    <d v="2016-04-02T00:00:00"/>
    <n v="-2.1800000000000002"/>
    <d v="2016-04-02T16:02:49"/>
  </r>
  <r>
    <s v="50506"/>
    <s v="8900106"/>
    <s v="2011 BHSC ALLOC FACTORS"/>
    <x v="4"/>
    <x v="21"/>
    <x v="0"/>
    <s v="990120"/>
    <s v=""/>
    <s v=""/>
    <s v=""/>
    <s v=""/>
    <s v=""/>
    <s v=""/>
    <n v="0"/>
    <s v=""/>
    <d v="2011-02-07T00:00:00"/>
    <n v="-0.32"/>
    <d v="2011-02-07T12:59:08"/>
  </r>
  <r>
    <s v="50506"/>
    <s v="8900106"/>
    <s v="2012 BHSC ALLOC FACTORS"/>
    <x v="5"/>
    <x v="21"/>
    <x v="0"/>
    <s v="990120"/>
    <s v=""/>
    <s v=""/>
    <s v=""/>
    <s v=""/>
    <s v=""/>
    <s v=""/>
    <n v="0"/>
    <s v=""/>
    <d v="2012-02-06T00:00:00"/>
    <n v="-0.42"/>
    <d v="2012-02-06T14:49:07"/>
  </r>
  <r>
    <s v="50506"/>
    <s v="8900106"/>
    <s v="2012 BHSC ALLOC FACTORS"/>
    <x v="6"/>
    <x v="21"/>
    <x v="0"/>
    <s v="990120"/>
    <s v=""/>
    <s v=""/>
    <s v=""/>
    <s v=""/>
    <s v=""/>
    <s v=""/>
    <n v="0"/>
    <s v=""/>
    <d v="2012-04-04T00:00:00"/>
    <n v="0.45"/>
    <d v="2012-04-04T18:52:18"/>
  </r>
  <r>
    <s v="50506"/>
    <s v="8900106"/>
    <s v="2012 BHSC ALLOC FACTORS"/>
    <x v="7"/>
    <x v="21"/>
    <x v="0"/>
    <s v="990120"/>
    <s v=""/>
    <s v=""/>
    <s v=""/>
    <s v=""/>
    <s v=""/>
    <s v=""/>
    <n v="0"/>
    <s v=""/>
    <d v="2012-10-30T00:00:00"/>
    <n v="0.1"/>
    <d v="2012-10-30T16:44:54"/>
  </r>
  <r>
    <s v="50506"/>
    <s v="8900106"/>
    <s v="2013 BHSC ALLOC FACTORS"/>
    <x v="8"/>
    <x v="21"/>
    <x v="0"/>
    <s v="990120"/>
    <s v=""/>
    <s v=""/>
    <s v=""/>
    <s v=""/>
    <s v=""/>
    <s v=""/>
    <n v="0"/>
    <s v=""/>
    <d v="2013-02-01T00:00:00"/>
    <n v="-0.96"/>
    <d v="2013-02-01T14:24:23"/>
  </r>
  <r>
    <s v="50506"/>
    <s v="8900106"/>
    <s v="2014 BHSC ALLOC FACTORS"/>
    <x v="9"/>
    <x v="21"/>
    <x v="0"/>
    <s v="990120"/>
    <s v=""/>
    <s v=""/>
    <s v=""/>
    <s v=""/>
    <s v=""/>
    <s v=""/>
    <n v="0"/>
    <s v=""/>
    <d v="2014-02-04T00:00:00"/>
    <n v="0.38"/>
    <d v="2014-02-04T09:06:16"/>
  </r>
  <r>
    <s v="50506"/>
    <s v="9000105"/>
    <s v="2010 BHSC ALLOC FACTORS"/>
    <x v="10"/>
    <x v="21"/>
    <x v="0"/>
    <s v="990120"/>
    <s v=""/>
    <s v=""/>
    <s v=""/>
    <s v=""/>
    <s v=""/>
    <s v=""/>
    <n v="0"/>
    <s v=""/>
    <d v="2010-09-14T00:00:00"/>
    <n v="9.7899999999999991"/>
    <d v="2010-09-14T08:14:36"/>
  </r>
  <r>
    <s v="50506"/>
    <s v="8900106A"/>
    <s v="2012 BHSC ALLOC FACTORS"/>
    <x v="11"/>
    <x v="21"/>
    <x v="0"/>
    <s v="990120"/>
    <s v=""/>
    <s v=""/>
    <s v=""/>
    <s v=""/>
    <s v=""/>
    <s v=""/>
    <n v="0"/>
    <s v=""/>
    <d v="2012-05-01T00:00:00"/>
    <n v="0.04"/>
    <d v="2012-05-01T16:31:31"/>
  </r>
  <r>
    <s v="50506"/>
    <s v="90106A0001"/>
    <s v="BHSC Allocation Rates"/>
    <x v="12"/>
    <x v="21"/>
    <x v="0"/>
    <s v="990120"/>
    <s v=""/>
    <s v=""/>
    <s v=""/>
    <s v=""/>
    <s v=""/>
    <s v=""/>
    <n v="0"/>
    <s v=""/>
    <d v="2017-02-01T00:00:00"/>
    <n v="-7.0000000000000007E-2"/>
    <d v="2017-02-01T21:35:59"/>
  </r>
  <r>
    <s v="50506"/>
    <s v="90106A0001"/>
    <s v="BHSC Allocation Rates"/>
    <x v="13"/>
    <x v="21"/>
    <x v="0"/>
    <s v="990120"/>
    <s v=""/>
    <s v=""/>
    <s v=""/>
    <s v=""/>
    <s v=""/>
    <s v=""/>
    <n v="0"/>
    <s v=""/>
    <d v="2017-12-01T00:00:00"/>
    <n v="0.23"/>
    <d v="2017-12-01T18:43:52"/>
  </r>
  <r>
    <s v="50506"/>
    <s v="90106A0001"/>
    <s v="BHSC Allocation Rates"/>
    <x v="14"/>
    <x v="21"/>
    <x v="0"/>
    <s v="990120"/>
    <s v=""/>
    <s v=""/>
    <s v=""/>
    <s v=""/>
    <s v=""/>
    <s v=""/>
    <n v="0"/>
    <s v=""/>
    <d v="2018-02-01T00:00:00"/>
    <n v="-0.04"/>
    <d v="2018-02-01T14:47:31"/>
  </r>
  <r>
    <s v="50507"/>
    <s v="8900106"/>
    <s v="BHSC Allocation Rates"/>
    <x v="0"/>
    <x v="22"/>
    <x v="0"/>
    <s v="990120"/>
    <s v=""/>
    <s v=""/>
    <s v=""/>
    <s v=""/>
    <s v=""/>
    <s v=""/>
    <n v="0"/>
    <s v=""/>
    <d v="2015-02-03T00:00:00"/>
    <n v="0.46"/>
    <d v="2015-02-03T11:11:27"/>
  </r>
  <r>
    <s v="50507"/>
    <s v="8900106"/>
    <s v="BHSC Allocation Rates"/>
    <x v="1"/>
    <x v="22"/>
    <x v="0"/>
    <s v="990120"/>
    <s v=""/>
    <s v=""/>
    <s v=""/>
    <s v=""/>
    <s v=""/>
    <s v=""/>
    <n v="0"/>
    <s v=""/>
    <d v="2015-03-02T00:00:00"/>
    <n v="0.03"/>
    <d v="2015-03-02T16:46:43"/>
  </r>
  <r>
    <s v="50507"/>
    <s v="8900106"/>
    <s v="BHSC Allocation Rates"/>
    <x v="2"/>
    <x v="22"/>
    <x v="0"/>
    <s v="990120"/>
    <s v=""/>
    <s v=""/>
    <s v=""/>
    <s v=""/>
    <s v=""/>
    <s v=""/>
    <n v="0"/>
    <s v=""/>
    <d v="2016-02-01T00:00:00"/>
    <n v="0.49"/>
    <d v="2016-02-01T11:15:47"/>
  </r>
  <r>
    <s v="50507"/>
    <s v="8900106"/>
    <s v="BHSC Allocation Rates"/>
    <x v="3"/>
    <x v="22"/>
    <x v="0"/>
    <s v="990120"/>
    <s v=""/>
    <s v=""/>
    <s v=""/>
    <s v=""/>
    <s v=""/>
    <s v=""/>
    <n v="0"/>
    <s v=""/>
    <d v="2016-04-02T00:00:00"/>
    <n v="-3.41"/>
    <d v="2016-04-02T16:02:50"/>
  </r>
  <r>
    <s v="50507"/>
    <s v="8900106"/>
    <s v="2011 BHSC ALLOC FACTORS"/>
    <x v="4"/>
    <x v="22"/>
    <x v="0"/>
    <s v="990120"/>
    <s v=""/>
    <s v=""/>
    <s v=""/>
    <s v=""/>
    <s v=""/>
    <s v=""/>
    <n v="0"/>
    <s v=""/>
    <d v="2011-02-07T00:00:00"/>
    <n v="1.1499999999999999"/>
    <d v="2011-02-07T12:59:08"/>
  </r>
  <r>
    <s v="50507"/>
    <s v="8900106"/>
    <s v="2012 BHSC ALLOC FACTORS"/>
    <x v="5"/>
    <x v="22"/>
    <x v="0"/>
    <s v="990120"/>
    <s v=""/>
    <s v=""/>
    <s v=""/>
    <s v=""/>
    <s v=""/>
    <s v=""/>
    <n v="0"/>
    <s v=""/>
    <d v="2012-02-06T00:00:00"/>
    <n v="0.84"/>
    <d v="2012-02-06T14:49:07"/>
  </r>
  <r>
    <s v="50507"/>
    <s v="8900106"/>
    <s v="2012 BHSC ALLOC FACTORS"/>
    <x v="6"/>
    <x v="22"/>
    <x v="0"/>
    <s v="990120"/>
    <s v=""/>
    <s v=""/>
    <s v=""/>
    <s v=""/>
    <s v=""/>
    <s v=""/>
    <n v="0"/>
    <s v=""/>
    <d v="2012-04-04T00:00:00"/>
    <n v="0.5"/>
    <d v="2012-04-04T18:52:19"/>
  </r>
  <r>
    <s v="50507"/>
    <s v="8900106"/>
    <s v="2012 BHSC ALLOC FACTORS"/>
    <x v="7"/>
    <x v="22"/>
    <x v="0"/>
    <s v="990120"/>
    <s v=""/>
    <s v=""/>
    <s v=""/>
    <s v=""/>
    <s v=""/>
    <s v=""/>
    <n v="0"/>
    <s v=""/>
    <d v="2012-10-30T00:00:00"/>
    <n v="0.27"/>
    <d v="2012-10-30T16:44:54"/>
  </r>
  <r>
    <s v="50507"/>
    <s v="8900106"/>
    <s v="2013 BHSC ALLOC FACTORS"/>
    <x v="8"/>
    <x v="22"/>
    <x v="0"/>
    <s v="990120"/>
    <s v=""/>
    <s v=""/>
    <s v=""/>
    <s v=""/>
    <s v=""/>
    <s v=""/>
    <n v="0"/>
    <s v=""/>
    <d v="2013-02-01T00:00:00"/>
    <n v="1.51"/>
    <d v="2013-02-01T14:24:23"/>
  </r>
  <r>
    <s v="50507"/>
    <s v="8900106"/>
    <s v="2014 BHSC ALLOC FACTORS"/>
    <x v="9"/>
    <x v="22"/>
    <x v="0"/>
    <s v="990120"/>
    <s v=""/>
    <s v=""/>
    <s v=""/>
    <s v=""/>
    <s v=""/>
    <s v=""/>
    <n v="0"/>
    <s v=""/>
    <d v="2014-02-04T00:00:00"/>
    <n v="-1.5"/>
    <d v="2014-02-04T09:06:16"/>
  </r>
  <r>
    <s v="50507"/>
    <s v="9000105"/>
    <s v="2010 BHSC ALLOC FACTORS"/>
    <x v="10"/>
    <x v="22"/>
    <x v="0"/>
    <s v="990120"/>
    <s v=""/>
    <s v=""/>
    <s v=""/>
    <s v=""/>
    <s v=""/>
    <s v=""/>
    <n v="0"/>
    <s v=""/>
    <d v="2010-09-14T00:00:00"/>
    <n v="10.57"/>
    <d v="2010-09-14T08:14:36"/>
  </r>
  <r>
    <s v="50507"/>
    <s v="8900106A"/>
    <s v="2012 BHSC ALLOC FACTORS"/>
    <x v="11"/>
    <x v="22"/>
    <x v="0"/>
    <s v="990120"/>
    <s v=""/>
    <s v=""/>
    <s v=""/>
    <s v=""/>
    <s v=""/>
    <s v=""/>
    <n v="0"/>
    <s v=""/>
    <d v="2012-05-01T00:00:00"/>
    <n v="0.04"/>
    <d v="2012-05-01T16:31:31"/>
  </r>
  <r>
    <s v="50507"/>
    <s v="90106A0001"/>
    <s v="BHSC Allocation Rates"/>
    <x v="12"/>
    <x v="22"/>
    <x v="0"/>
    <s v="990120"/>
    <s v=""/>
    <s v=""/>
    <s v=""/>
    <s v=""/>
    <s v=""/>
    <s v=""/>
    <n v="0"/>
    <s v=""/>
    <d v="2017-02-01T00:00:00"/>
    <n v="0.99"/>
    <d v="2017-02-01T21:36:02"/>
  </r>
  <r>
    <s v="50507"/>
    <s v="90106A0001"/>
    <s v="BHSC Allocation Rates"/>
    <x v="13"/>
    <x v="22"/>
    <x v="0"/>
    <s v="990120"/>
    <s v=""/>
    <s v=""/>
    <s v=""/>
    <s v=""/>
    <s v=""/>
    <s v=""/>
    <n v="0"/>
    <s v=""/>
    <d v="2017-12-01T00:00:00"/>
    <n v="0.42"/>
    <d v="2017-12-01T18:43:52"/>
  </r>
  <r>
    <s v="50507"/>
    <s v="90106A0001"/>
    <s v="BHSC Allocation Rates"/>
    <x v="14"/>
    <x v="22"/>
    <x v="0"/>
    <s v="990120"/>
    <s v=""/>
    <s v=""/>
    <s v=""/>
    <s v=""/>
    <s v=""/>
    <s v=""/>
    <n v="0"/>
    <s v=""/>
    <d v="2018-02-01T00:00:00"/>
    <n v="0.13"/>
    <d v="2018-02-01T14:47:32"/>
  </r>
  <r>
    <s v="50508"/>
    <s v="8900106"/>
    <s v="BHSC Allocation Rates"/>
    <x v="0"/>
    <x v="23"/>
    <x v="0"/>
    <s v="990120"/>
    <s v=""/>
    <s v=""/>
    <s v=""/>
    <s v=""/>
    <s v=""/>
    <s v=""/>
    <n v="0"/>
    <s v=""/>
    <d v="2015-02-03T00:00:00"/>
    <n v="-0.25"/>
    <d v="2015-02-03T11:11:27"/>
  </r>
  <r>
    <s v="50508"/>
    <s v="8900106"/>
    <s v="BHSC Allocation Rates"/>
    <x v="1"/>
    <x v="23"/>
    <x v="0"/>
    <s v="990120"/>
    <s v=""/>
    <s v=""/>
    <s v=""/>
    <s v=""/>
    <s v=""/>
    <s v=""/>
    <n v="0"/>
    <s v=""/>
    <d v="2015-03-02T00:00:00"/>
    <n v="0.01"/>
    <d v="2015-03-02T16:46:44"/>
  </r>
  <r>
    <s v="50508"/>
    <s v="8900106"/>
    <s v="BHSC Allocation Rates"/>
    <x v="3"/>
    <x v="23"/>
    <x v="0"/>
    <s v="990120"/>
    <s v=""/>
    <s v=""/>
    <s v=""/>
    <s v=""/>
    <s v=""/>
    <s v=""/>
    <n v="0"/>
    <s v=""/>
    <d v="2016-04-02T00:00:00"/>
    <n v="-0.72"/>
    <d v="2016-04-02T16:02:50"/>
  </r>
  <r>
    <s v="50508"/>
    <s v="8900106"/>
    <s v="2011 BHSC ALLOC FACTORS"/>
    <x v="4"/>
    <x v="23"/>
    <x v="0"/>
    <s v="990120"/>
    <s v=""/>
    <s v=""/>
    <s v=""/>
    <s v=""/>
    <s v=""/>
    <s v=""/>
    <n v="0"/>
    <s v=""/>
    <d v="2011-02-07T00:00:00"/>
    <n v="-0.01"/>
    <d v="2011-02-07T12:59:09"/>
  </r>
  <r>
    <s v="50508"/>
    <s v="8900106"/>
    <s v="2012 BHSC ALLOC FACTORS"/>
    <x v="5"/>
    <x v="23"/>
    <x v="0"/>
    <s v="990120"/>
    <s v=""/>
    <s v=""/>
    <s v=""/>
    <s v=""/>
    <s v=""/>
    <s v=""/>
    <n v="0"/>
    <s v=""/>
    <d v="2012-02-06T00:00:00"/>
    <n v="-0.19"/>
    <d v="2012-02-06T14:49:07"/>
  </r>
  <r>
    <s v="50508"/>
    <s v="8900106"/>
    <s v="2012 BHSC ALLOC FACTORS"/>
    <x v="6"/>
    <x v="23"/>
    <x v="0"/>
    <s v="990120"/>
    <s v=""/>
    <s v=""/>
    <s v=""/>
    <s v=""/>
    <s v=""/>
    <s v=""/>
    <n v="0"/>
    <s v=""/>
    <d v="2012-04-04T00:00:00"/>
    <n v="0.14000000000000001"/>
    <d v="2012-04-04T18:52:19"/>
  </r>
  <r>
    <s v="50508"/>
    <s v="8900106"/>
    <s v="2012 BHSC ALLOC FACTORS"/>
    <x v="7"/>
    <x v="23"/>
    <x v="0"/>
    <s v="990120"/>
    <s v=""/>
    <s v=""/>
    <s v=""/>
    <s v=""/>
    <s v=""/>
    <s v=""/>
    <n v="0"/>
    <s v=""/>
    <d v="2012-10-30T00:00:00"/>
    <n v="0.04"/>
    <d v="2012-10-30T16:44:55"/>
  </r>
  <r>
    <s v="50508"/>
    <s v="8900106"/>
    <s v="2013 BHSC ALLOC FACTORS"/>
    <x v="8"/>
    <x v="23"/>
    <x v="0"/>
    <s v="990120"/>
    <s v=""/>
    <s v=""/>
    <s v=""/>
    <s v=""/>
    <s v=""/>
    <s v=""/>
    <n v="0"/>
    <s v=""/>
    <d v="2013-02-01T00:00:00"/>
    <n v="-0.23"/>
    <d v="2013-02-01T14:24:23"/>
  </r>
  <r>
    <s v="50508"/>
    <s v="8900106"/>
    <s v="2014 BHSC ALLOC FACTORS"/>
    <x v="9"/>
    <x v="23"/>
    <x v="0"/>
    <s v="990120"/>
    <s v=""/>
    <s v=""/>
    <s v=""/>
    <s v=""/>
    <s v=""/>
    <s v=""/>
    <n v="0"/>
    <s v=""/>
    <d v="2014-02-04T00:00:00"/>
    <n v="0.09"/>
    <d v="2014-02-04T09:06:16"/>
  </r>
  <r>
    <s v="50508"/>
    <s v="9000105"/>
    <s v="2010 BHSC ALLOC FACTORS"/>
    <x v="10"/>
    <x v="23"/>
    <x v="0"/>
    <s v="990120"/>
    <s v=""/>
    <s v=""/>
    <s v=""/>
    <s v=""/>
    <s v=""/>
    <s v=""/>
    <n v="0"/>
    <s v=""/>
    <d v="2010-09-14T00:00:00"/>
    <n v="3.31"/>
    <d v="2010-09-14T08:14:36"/>
  </r>
  <r>
    <s v="50508"/>
    <s v="8900106A"/>
    <s v="2012 BHSC ALLOC FACTORS"/>
    <x v="11"/>
    <x v="23"/>
    <x v="0"/>
    <s v="990120"/>
    <s v=""/>
    <s v=""/>
    <s v=""/>
    <s v=""/>
    <s v=""/>
    <s v=""/>
    <n v="0"/>
    <s v=""/>
    <d v="2012-05-01T00:00:00"/>
    <n v="0.02"/>
    <d v="2012-05-01T16:31:31"/>
  </r>
  <r>
    <s v="50508"/>
    <s v="90106A0001"/>
    <s v="BHSC Allocation Rates"/>
    <x v="12"/>
    <x v="23"/>
    <x v="0"/>
    <s v="990120"/>
    <s v=""/>
    <s v=""/>
    <s v=""/>
    <s v=""/>
    <s v=""/>
    <s v=""/>
    <n v="0"/>
    <s v=""/>
    <d v="2017-02-01T00:00:00"/>
    <n v="-0.01"/>
    <d v="2017-02-01T21:36:04"/>
  </r>
  <r>
    <s v="50508"/>
    <s v="90106A0001"/>
    <s v="BHSC Allocation Rates"/>
    <x v="13"/>
    <x v="23"/>
    <x v="0"/>
    <s v="990120"/>
    <s v=""/>
    <s v=""/>
    <s v=""/>
    <s v=""/>
    <s v=""/>
    <s v=""/>
    <n v="0"/>
    <s v=""/>
    <d v="2017-12-01T00:00:00"/>
    <n v="0.08"/>
    <d v="2017-12-01T18:43:53"/>
  </r>
  <r>
    <s v="50508"/>
    <s v="90106A0001"/>
    <s v="BHSC Allocation Rates"/>
    <x v="14"/>
    <x v="23"/>
    <x v="0"/>
    <s v="990120"/>
    <s v=""/>
    <s v=""/>
    <s v=""/>
    <s v=""/>
    <s v=""/>
    <s v=""/>
    <n v="0"/>
    <s v=""/>
    <d v="2018-02-01T00:00:00"/>
    <n v="-0.03"/>
    <d v="2018-02-01T14:47:32"/>
  </r>
  <r>
    <s v="50509"/>
    <s v="8900106"/>
    <s v="BHSC Allocation Rates"/>
    <x v="2"/>
    <x v="24"/>
    <x v="0"/>
    <s v="990120"/>
    <s v=""/>
    <s v=""/>
    <s v=""/>
    <s v=""/>
    <s v=""/>
    <s v=""/>
    <n v="0"/>
    <s v=""/>
    <d v="2016-02-01T00:00:00"/>
    <n v="0.23"/>
    <d v="2016-02-01T11:15:47"/>
  </r>
  <r>
    <s v="50509"/>
    <s v="8900106"/>
    <s v="BHSC Allocation Rates"/>
    <x v="3"/>
    <x v="24"/>
    <x v="0"/>
    <s v="990120"/>
    <s v=""/>
    <s v=""/>
    <s v=""/>
    <s v=""/>
    <s v=""/>
    <s v=""/>
    <n v="0"/>
    <s v=""/>
    <d v="2016-04-02T00:00:00"/>
    <n v="-0.06"/>
    <d v="2016-04-02T16:02:50"/>
  </r>
  <r>
    <s v="50509"/>
    <s v="90106A0001"/>
    <s v="BHSC Allocation Rates"/>
    <x v="12"/>
    <x v="24"/>
    <x v="0"/>
    <s v="990120"/>
    <s v=""/>
    <s v=""/>
    <s v=""/>
    <s v=""/>
    <s v=""/>
    <s v=""/>
    <n v="0"/>
    <s v=""/>
    <d v="2017-02-01T00:00:00"/>
    <n v="0.24"/>
    <d v="2017-02-01T21:36:06"/>
  </r>
  <r>
    <s v="50509"/>
    <s v="90106A0001"/>
    <s v="BHSC Allocation Rates"/>
    <x v="13"/>
    <x v="24"/>
    <x v="0"/>
    <s v="990120"/>
    <s v=""/>
    <s v=""/>
    <s v=""/>
    <s v=""/>
    <s v=""/>
    <s v=""/>
    <n v="0"/>
    <s v=""/>
    <d v="2017-12-01T00:00:00"/>
    <n v="0.02"/>
    <d v="2017-12-01T18:43:53"/>
  </r>
  <r>
    <s v="50509"/>
    <s v="90106A0001"/>
    <s v="BHSC Allocation Rates"/>
    <x v="14"/>
    <x v="24"/>
    <x v="0"/>
    <s v="990120"/>
    <s v=""/>
    <s v=""/>
    <s v=""/>
    <s v=""/>
    <s v=""/>
    <s v=""/>
    <n v="0"/>
    <s v=""/>
    <d v="2018-02-01T00:00:00"/>
    <n v="-0.05"/>
    <d v="2018-02-01T14:47:33"/>
  </r>
  <r>
    <s v="50510"/>
    <s v="8900106"/>
    <s v="BHSC Allocation Rates"/>
    <x v="2"/>
    <x v="25"/>
    <x v="0"/>
    <s v="990120"/>
    <s v=""/>
    <s v=""/>
    <s v=""/>
    <s v=""/>
    <s v=""/>
    <s v=""/>
    <n v="0"/>
    <s v=""/>
    <d v="2016-02-01T00:00:00"/>
    <n v="0.01"/>
    <d v="2016-02-01T11:15:48"/>
  </r>
  <r>
    <s v="50510"/>
    <s v="90106A0001"/>
    <s v="BHSC Allocation Rates"/>
    <x v="12"/>
    <x v="25"/>
    <x v="0"/>
    <s v="990120"/>
    <s v=""/>
    <s v=""/>
    <s v=""/>
    <s v=""/>
    <s v=""/>
    <s v=""/>
    <n v="0"/>
    <s v=""/>
    <d v="2017-02-01T00:00:00"/>
    <n v="0.01"/>
    <d v="2017-02-01T21:36:07"/>
  </r>
  <r>
    <s v="50510"/>
    <s v="90106A0001"/>
    <s v="BHSC Allocation Rates"/>
    <x v="14"/>
    <x v="25"/>
    <x v="0"/>
    <s v="990120"/>
    <s v=""/>
    <s v=""/>
    <s v=""/>
    <s v=""/>
    <s v=""/>
    <s v=""/>
    <n v="0"/>
    <s v=""/>
    <d v="2018-02-01T00:00:00"/>
    <n v="-0.01"/>
    <d v="2018-02-01T14:47:33"/>
  </r>
  <r>
    <s v="50511"/>
    <s v="8900106"/>
    <s v="BHSC Allocation Rates"/>
    <x v="3"/>
    <x v="26"/>
    <x v="0"/>
    <s v="990120"/>
    <s v=""/>
    <s v=""/>
    <s v=""/>
    <s v=""/>
    <s v=""/>
    <s v=""/>
    <n v="0"/>
    <s v=""/>
    <d v="2016-04-02T00:00:00"/>
    <n v="6.92"/>
    <d v="2016-04-02T16:02:51"/>
  </r>
  <r>
    <s v="50511"/>
    <s v="90106A0001"/>
    <s v="BHSC Allocation Rates"/>
    <x v="12"/>
    <x v="26"/>
    <x v="0"/>
    <s v="990120"/>
    <s v=""/>
    <s v=""/>
    <s v=""/>
    <s v=""/>
    <s v=""/>
    <s v=""/>
    <n v="0"/>
    <s v=""/>
    <d v="2017-02-01T00:00:00"/>
    <n v="1.82"/>
    <d v="2017-02-01T21:36:10"/>
  </r>
  <r>
    <s v="50511"/>
    <s v="90106A0001"/>
    <s v="BHSC Allocation Rates"/>
    <x v="13"/>
    <x v="26"/>
    <x v="0"/>
    <s v="990120"/>
    <s v=""/>
    <s v=""/>
    <s v=""/>
    <s v=""/>
    <s v=""/>
    <s v=""/>
    <n v="0"/>
    <s v=""/>
    <d v="2017-12-01T00:00:00"/>
    <n v="0.31"/>
    <d v="2017-12-01T18:43:54"/>
  </r>
  <r>
    <s v="50511"/>
    <s v="90106A0001"/>
    <s v="BHSC Allocation Rates"/>
    <x v="14"/>
    <x v="26"/>
    <x v="0"/>
    <s v="990120"/>
    <s v=""/>
    <s v=""/>
    <s v=""/>
    <s v=""/>
    <s v=""/>
    <s v=""/>
    <n v="0"/>
    <s v=""/>
    <d v="2018-02-01T00:00:00"/>
    <n v="0.28000000000000003"/>
    <d v="2018-02-01T14:47:34"/>
  </r>
  <r>
    <s v="50512"/>
    <s v="8900106"/>
    <s v="BHSC Allocation Rates"/>
    <x v="3"/>
    <x v="27"/>
    <x v="0"/>
    <s v="990120"/>
    <s v=""/>
    <s v=""/>
    <s v=""/>
    <s v=""/>
    <s v=""/>
    <s v=""/>
    <n v="0"/>
    <s v=""/>
    <d v="2016-04-02T00:00:00"/>
    <n v="3.93"/>
    <d v="2016-04-02T16:02:51"/>
  </r>
  <r>
    <s v="50512"/>
    <s v="90106A0001"/>
    <s v="BHSC Allocation Rates"/>
    <x v="12"/>
    <x v="27"/>
    <x v="0"/>
    <s v="990120"/>
    <s v=""/>
    <s v=""/>
    <s v=""/>
    <s v=""/>
    <s v=""/>
    <s v=""/>
    <n v="0"/>
    <s v=""/>
    <d v="2017-02-01T00:00:00"/>
    <n v="0.33"/>
    <d v="2017-02-01T21:36:13"/>
  </r>
  <r>
    <s v="50512"/>
    <s v="90106A0001"/>
    <s v="BHSC Allocation Rates"/>
    <x v="13"/>
    <x v="27"/>
    <x v="0"/>
    <s v="990120"/>
    <s v=""/>
    <s v=""/>
    <s v=""/>
    <s v=""/>
    <s v=""/>
    <s v=""/>
    <n v="0"/>
    <s v=""/>
    <d v="2017-12-01T00:00:00"/>
    <n v="0.15"/>
    <d v="2017-12-01T18:43:54"/>
  </r>
  <r>
    <s v="50512"/>
    <s v="90106A0001"/>
    <s v="BHSC Allocation Rates"/>
    <x v="14"/>
    <x v="27"/>
    <x v="0"/>
    <s v="990120"/>
    <s v=""/>
    <s v=""/>
    <s v=""/>
    <s v=""/>
    <s v=""/>
    <s v=""/>
    <n v="0"/>
    <s v=""/>
    <d v="2018-02-01T00:00:00"/>
    <n v="-0.14000000000000001"/>
    <d v="2018-02-01T14:47:34"/>
  </r>
  <r>
    <s v="50513"/>
    <s v="8900106"/>
    <s v="BHSC Allocation Rates"/>
    <x v="3"/>
    <x v="28"/>
    <x v="0"/>
    <s v="990120"/>
    <s v=""/>
    <s v=""/>
    <s v=""/>
    <s v=""/>
    <s v=""/>
    <s v=""/>
    <n v="0"/>
    <s v=""/>
    <d v="2016-04-02T00:00:00"/>
    <n v="4.6100000000000003"/>
    <d v="2016-04-02T16:02:51"/>
  </r>
  <r>
    <s v="50513"/>
    <s v="90106A0001"/>
    <s v="BHSC Allocation Rates"/>
    <x v="12"/>
    <x v="28"/>
    <x v="0"/>
    <s v="990120"/>
    <s v=""/>
    <s v=""/>
    <s v=""/>
    <s v=""/>
    <s v=""/>
    <s v=""/>
    <n v="0"/>
    <s v=""/>
    <d v="2017-02-01T00:00:00"/>
    <n v="0.86"/>
    <d v="2017-02-01T21:36:15"/>
  </r>
  <r>
    <s v="50513"/>
    <s v="90106A0001"/>
    <s v="BHSC Allocation Rates"/>
    <x v="13"/>
    <x v="28"/>
    <x v="0"/>
    <s v="990120"/>
    <s v=""/>
    <s v=""/>
    <s v=""/>
    <s v=""/>
    <s v=""/>
    <s v=""/>
    <n v="0"/>
    <s v=""/>
    <d v="2017-12-01T00:00:00"/>
    <n v="0.19"/>
    <d v="2017-12-01T18:43:55"/>
  </r>
  <r>
    <s v="50513"/>
    <s v="90106A0001"/>
    <s v="BHSC Allocation Rates"/>
    <x v="14"/>
    <x v="28"/>
    <x v="0"/>
    <s v="990120"/>
    <s v=""/>
    <s v=""/>
    <s v=""/>
    <s v=""/>
    <s v=""/>
    <s v=""/>
    <n v="0"/>
    <s v=""/>
    <d v="2018-02-01T00:00:00"/>
    <n v="-0.21"/>
    <d v="2018-02-01T14:47:35"/>
  </r>
  <r>
    <s v="50514"/>
    <s v="8900106"/>
    <s v="BHSC Allocation Rates"/>
    <x v="3"/>
    <x v="29"/>
    <x v="0"/>
    <s v="990120"/>
    <s v=""/>
    <s v=""/>
    <s v=""/>
    <s v=""/>
    <s v=""/>
    <s v=""/>
    <n v="0"/>
    <s v=""/>
    <d v="2016-04-02T00:00:00"/>
    <n v="3.52"/>
    <d v="2016-04-02T16:02:52"/>
  </r>
  <r>
    <s v="50514"/>
    <s v="90106A0001"/>
    <s v="BHSC Allocation Rates"/>
    <x v="12"/>
    <x v="29"/>
    <x v="0"/>
    <s v="990120"/>
    <s v=""/>
    <s v=""/>
    <s v=""/>
    <s v=""/>
    <s v=""/>
    <s v=""/>
    <n v="0"/>
    <s v=""/>
    <d v="2017-02-01T00:00:00"/>
    <n v="0.38"/>
    <d v="2017-02-01T21:36:18"/>
  </r>
  <r>
    <s v="50514"/>
    <s v="90106A0001"/>
    <s v="BHSC Allocation Rates"/>
    <x v="13"/>
    <x v="29"/>
    <x v="0"/>
    <s v="990120"/>
    <s v=""/>
    <s v=""/>
    <s v=""/>
    <s v=""/>
    <s v=""/>
    <s v=""/>
    <n v="0"/>
    <s v=""/>
    <d v="2017-12-01T00:00:00"/>
    <n v="0.14000000000000001"/>
    <d v="2017-12-01T18:43:55"/>
  </r>
  <r>
    <s v="50514"/>
    <s v="90106A0001"/>
    <s v="BHSC Allocation Rates"/>
    <x v="14"/>
    <x v="29"/>
    <x v="0"/>
    <s v="990120"/>
    <s v=""/>
    <s v=""/>
    <s v=""/>
    <s v=""/>
    <s v=""/>
    <s v=""/>
    <n v="0"/>
    <s v=""/>
    <d v="2018-02-01T00:00:00"/>
    <n v="-0.15"/>
    <d v="2018-02-01T14:47:35"/>
  </r>
  <r>
    <s v="50515"/>
    <s v="8900106"/>
    <s v="BHSC Allocation Rates"/>
    <x v="3"/>
    <x v="30"/>
    <x v="0"/>
    <s v="990120"/>
    <s v=""/>
    <s v=""/>
    <s v=""/>
    <s v=""/>
    <s v=""/>
    <s v=""/>
    <n v="0"/>
    <s v=""/>
    <d v="2016-04-02T00:00:00"/>
    <n v="1.99"/>
    <d v="2016-04-02T16:02:52"/>
  </r>
  <r>
    <s v="50515"/>
    <s v="90106A0001"/>
    <s v="BHSC Allocation Rates"/>
    <x v="12"/>
    <x v="30"/>
    <x v="0"/>
    <s v="990120"/>
    <s v=""/>
    <s v=""/>
    <s v=""/>
    <s v=""/>
    <s v=""/>
    <s v=""/>
    <n v="0"/>
    <s v=""/>
    <d v="2017-02-01T00:00:00"/>
    <n v="0.33"/>
    <d v="2017-02-01T21:36:19"/>
  </r>
  <r>
    <s v="50515"/>
    <s v="90106A0001"/>
    <s v="BHSC Allocation Rates"/>
    <x v="13"/>
    <x v="30"/>
    <x v="0"/>
    <s v="990120"/>
    <s v=""/>
    <s v=""/>
    <s v=""/>
    <s v=""/>
    <s v=""/>
    <s v=""/>
    <n v="0"/>
    <s v=""/>
    <d v="2017-12-01T00:00:00"/>
    <n v="0.08"/>
    <d v="2017-12-01T18:43:56"/>
  </r>
  <r>
    <s v="50515"/>
    <s v="90106A0001"/>
    <s v="BHSC Allocation Rates"/>
    <x v="14"/>
    <x v="30"/>
    <x v="0"/>
    <s v="990120"/>
    <s v=""/>
    <s v=""/>
    <s v=""/>
    <s v=""/>
    <s v=""/>
    <s v=""/>
    <n v="0"/>
    <s v=""/>
    <d v="2018-02-01T00:00:00"/>
    <n v="0.01"/>
    <d v="2018-02-01T14:47:36"/>
  </r>
  <r>
    <s v="50516"/>
    <s v="8900106"/>
    <s v="BHSC Allocation Rates"/>
    <x v="3"/>
    <x v="31"/>
    <x v="0"/>
    <s v="990120"/>
    <s v=""/>
    <s v=""/>
    <s v=""/>
    <s v=""/>
    <s v=""/>
    <s v=""/>
    <n v="0"/>
    <s v=""/>
    <d v="2016-04-02T00:00:00"/>
    <n v="0.33"/>
    <d v="2016-04-02T16:02:52"/>
  </r>
  <r>
    <s v="50516"/>
    <s v="90106A0001"/>
    <s v="BHSC Allocation Rates"/>
    <x v="12"/>
    <x v="31"/>
    <x v="0"/>
    <s v="990120"/>
    <s v=""/>
    <s v=""/>
    <s v=""/>
    <s v=""/>
    <s v=""/>
    <s v=""/>
    <n v="0"/>
    <s v=""/>
    <d v="2017-02-01T00:00:00"/>
    <n v="0.33"/>
    <d v="2017-02-01T21:36:21"/>
  </r>
  <r>
    <s v="50516"/>
    <s v="90106A0001"/>
    <s v="BHSC Allocation Rates"/>
    <x v="13"/>
    <x v="31"/>
    <x v="0"/>
    <s v="990120"/>
    <s v=""/>
    <s v=""/>
    <s v=""/>
    <s v=""/>
    <s v=""/>
    <s v=""/>
    <n v="0"/>
    <s v=""/>
    <d v="2017-12-01T00:00:00"/>
    <n v="0.02"/>
    <d v="2017-12-01T18:43:56"/>
  </r>
  <r>
    <s v="50516"/>
    <s v="90106A0001"/>
    <s v="BHSC Allocation Rates"/>
    <x v="14"/>
    <x v="31"/>
    <x v="0"/>
    <s v="990120"/>
    <s v=""/>
    <s v=""/>
    <s v=""/>
    <s v=""/>
    <s v=""/>
    <s v=""/>
    <n v="0"/>
    <s v=""/>
    <d v="2018-02-01T00:00:00"/>
    <n v="-0.18"/>
    <d v="2018-02-01T14:47: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52" dataOnRows="1" applyNumberFormats="0" applyBorderFormats="0" applyFontFormats="0" applyPatternFormats="0" applyAlignmentFormats="0" applyWidthHeightFormats="1" dataCaption="Data" updatedVersion="5" showMemberPropertyTips="0" useAutoFormatting="1" itemPrintTitles="1" createdVersion="1" indent="0" compact="0" compactData="0" gridDropZones="1">
  <location ref="A3:R37" firstHeaderRow="1" firstDataRow="2" firstDataCol="1"/>
  <pivotFields count="18">
    <pivotField compact="0" outline="0" subtotalTop="0" showAll="0" includeNewItemsInFilter="1"/>
    <pivotField compact="0" outline="0" subtotalTop="0" showAll="0" includeNewItemsInFilter="1"/>
    <pivotField compact="0" outline="0" subtotalTop="0" showAll="0" includeNewItemsInFilter="1"/>
    <pivotField axis="axisCol" compact="0" numFmtId="14" outline="0" subtotalTop="0" showAll="0" includeNewItemsInFilter="1">
      <items count="17">
        <item x="10"/>
        <item x="4"/>
        <item x="15"/>
        <item x="5"/>
        <item x="6"/>
        <item x="11"/>
        <item x="7"/>
        <item x="8"/>
        <item x="9"/>
        <item x="0"/>
        <item x="1"/>
        <item x="2"/>
        <item x="3"/>
        <item x="12"/>
        <item x="13"/>
        <item x="14"/>
        <item t="default"/>
      </items>
    </pivotField>
    <pivotField axis="axisRow" compact="0" outline="0" subtotalTop="0" showAll="0" includeNewItemsInFilter="1">
      <items count="33">
        <item x="22"/>
        <item x="23"/>
        <item x="20"/>
        <item x="19"/>
        <item x="21"/>
        <item x="16"/>
        <item x="17"/>
        <item x="25"/>
        <item x="24"/>
        <item x="18"/>
        <item x="26"/>
        <item x="27"/>
        <item x="28"/>
        <item x="29"/>
        <item x="30"/>
        <item x="31"/>
        <item x="0"/>
        <item x="1"/>
        <item x="2"/>
        <item x="4"/>
        <item x="5"/>
        <item x="3"/>
        <item x="6"/>
        <item x="7"/>
        <item x="8"/>
        <item x="9"/>
        <item x="10"/>
        <item x="11"/>
        <item x="12"/>
        <item x="13"/>
        <item x="14"/>
        <item x="15"/>
        <item t="default"/>
      </items>
    </pivotField>
    <pivotField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outline="0" subtotalTop="0" showAll="0" includeNewItemsInFilter="1"/>
    <pivotField compact="0" numFmtId="14" outline="0" subtotalTop="0" showAll="0" includeNewItemsInFilter="1"/>
    <pivotField dataField="1" compact="0" numFmtId="2" outline="0" subtotalTop="0" showAll="0" includeNewItemsInFilter="1"/>
    <pivotField compact="0" numFmtId="22" outline="0" subtotalTop="0" showAll="0" includeNewItemsInFilter="1"/>
  </pivotFields>
  <rowFields count="1">
    <field x="4"/>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
  </colFields>
  <colItems count="17">
    <i>
      <x/>
    </i>
    <i>
      <x v="1"/>
    </i>
    <i>
      <x v="2"/>
    </i>
    <i>
      <x v="3"/>
    </i>
    <i>
      <x v="4"/>
    </i>
    <i>
      <x v="5"/>
    </i>
    <i>
      <x v="6"/>
    </i>
    <i>
      <x v="7"/>
    </i>
    <i>
      <x v="8"/>
    </i>
    <i>
      <x v="9"/>
    </i>
    <i>
      <x v="10"/>
    </i>
    <i>
      <x v="11"/>
    </i>
    <i>
      <x v="12"/>
    </i>
    <i>
      <x v="13"/>
    </i>
    <i>
      <x v="14"/>
    </i>
    <i>
      <x v="15"/>
    </i>
    <i t="grand">
      <x/>
    </i>
  </colItems>
  <dataFields count="1">
    <dataField name="Sum of Stat Amt" fld="16" baseField="4" baseItem="6"/>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C:\Users\MCLEVING\AppData\Local\Microsoft\Windows\INetCache\Content.Outlook\4UE46TD8\AFUDC%20Calculation.xlsx"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0:M37"/>
  <sheetViews>
    <sheetView workbookViewId="0"/>
  </sheetViews>
  <sheetFormatPr defaultColWidth="9.140625" defaultRowHeight="15"/>
  <cols>
    <col min="1" max="16384" width="9.140625" style="19"/>
  </cols>
  <sheetData>
    <row r="10" spans="11:13">
      <c r="K10" s="18"/>
      <c r="L10" s="18"/>
      <c r="M10" s="18"/>
    </row>
    <row r="11" spans="11:13">
      <c r="K11" s="18"/>
      <c r="L11" s="18"/>
      <c r="M11" s="18"/>
    </row>
    <row r="12" spans="11:13">
      <c r="K12" s="18"/>
      <c r="L12" s="18"/>
      <c r="M12" s="18"/>
    </row>
    <row r="13" spans="11:13">
      <c r="K13" s="18"/>
      <c r="L13" s="18"/>
      <c r="M13" s="18"/>
    </row>
    <row r="14" spans="11:13">
      <c r="K14" s="18"/>
      <c r="L14" s="18"/>
    </row>
    <row r="25" spans="2:2" ht="15.75">
      <c r="B25" s="20"/>
    </row>
    <row r="26" spans="2:2">
      <c r="B26" s="21"/>
    </row>
    <row r="27" spans="2:2">
      <c r="B27" s="21"/>
    </row>
    <row r="28" spans="2:2">
      <c r="B28" s="22"/>
    </row>
    <row r="29" spans="2:2">
      <c r="B29" s="22"/>
    </row>
    <row r="30" spans="2:2">
      <c r="B30" s="23"/>
    </row>
    <row r="31" spans="2:2">
      <c r="B31" s="23"/>
    </row>
    <row r="32" spans="2:2">
      <c r="B32" s="23"/>
    </row>
    <row r="33" spans="2:2">
      <c r="B33" s="23"/>
    </row>
    <row r="34" spans="2:2">
      <c r="B34" s="23"/>
    </row>
    <row r="35" spans="2:2">
      <c r="B35" s="23"/>
    </row>
    <row r="36" spans="2:2">
      <c r="B36" s="23"/>
    </row>
    <row r="37" spans="2:2">
      <c r="B37" s="23"/>
    </row>
  </sheetData>
  <pageMargins left="0.25" right="0.25" top="0.75" bottom="0.75" header="0.3" footer="0.3"/>
  <pageSetup scale="7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0"/>
  <sheetViews>
    <sheetView topLeftCell="A5" workbookViewId="0"/>
  </sheetViews>
  <sheetFormatPr defaultRowHeight="15"/>
  <sheetData>
    <row r="1" spans="1:2">
      <c r="A1" s="13" t="s">
        <v>181</v>
      </c>
    </row>
    <row r="2" spans="1:2">
      <c r="A2" t="s">
        <v>182</v>
      </c>
    </row>
    <row r="3" spans="1:2">
      <c r="A3" t="s">
        <v>183</v>
      </c>
    </row>
    <row r="5" spans="1:2">
      <c r="A5" s="13" t="s">
        <v>1859</v>
      </c>
    </row>
    <row r="6" spans="1:2">
      <c r="A6" s="13" t="s">
        <v>180</v>
      </c>
    </row>
    <row r="7" spans="1:2">
      <c r="A7">
        <v>1</v>
      </c>
      <c r="B7" t="s">
        <v>9</v>
      </c>
    </row>
    <row r="8" spans="1:2">
      <c r="A8">
        <v>2</v>
      </c>
      <c r="B8" t="s">
        <v>10</v>
      </c>
    </row>
    <row r="10" spans="1:2">
      <c r="A10" s="13" t="s">
        <v>11</v>
      </c>
    </row>
    <row r="11" spans="1:2">
      <c r="A11">
        <v>1</v>
      </c>
      <c r="B11" t="s">
        <v>1860</v>
      </c>
    </row>
    <row r="12" spans="1:2">
      <c r="A12">
        <f>1+A11</f>
        <v>2</v>
      </c>
      <c r="B12" t="s">
        <v>1861</v>
      </c>
    </row>
    <row r="13" spans="1:2">
      <c r="A13">
        <f t="shared" ref="A13:A19" si="0">1+A12</f>
        <v>3</v>
      </c>
      <c r="B13" t="s">
        <v>1862</v>
      </c>
    </row>
    <row r="14" spans="1:2">
      <c r="A14">
        <f t="shared" si="0"/>
        <v>4</v>
      </c>
      <c r="B14" t="s">
        <v>1863</v>
      </c>
    </row>
    <row r="15" spans="1:2">
      <c r="A15">
        <f t="shared" si="0"/>
        <v>5</v>
      </c>
      <c r="B15" t="s">
        <v>1864</v>
      </c>
    </row>
    <row r="16" spans="1:2">
      <c r="A16">
        <f t="shared" si="0"/>
        <v>6</v>
      </c>
      <c r="B16" t="s">
        <v>1865</v>
      </c>
    </row>
    <row r="17" spans="1:2">
      <c r="A17">
        <f t="shared" si="0"/>
        <v>7</v>
      </c>
      <c r="B17" t="s">
        <v>1866</v>
      </c>
    </row>
    <row r="18" spans="1:2">
      <c r="A18">
        <f t="shared" si="0"/>
        <v>8</v>
      </c>
      <c r="B18" t="s">
        <v>1867</v>
      </c>
    </row>
    <row r="19" spans="1:2">
      <c r="A19">
        <f t="shared" si="0"/>
        <v>9</v>
      </c>
      <c r="B19" t="s">
        <v>1868</v>
      </c>
    </row>
    <row r="20" spans="1:2">
      <c r="A20">
        <v>10</v>
      </c>
      <c r="B20" t="s">
        <v>1869</v>
      </c>
    </row>
    <row r="21" spans="1:2">
      <c r="A21">
        <v>11</v>
      </c>
      <c r="B21" t="s">
        <v>1870</v>
      </c>
    </row>
    <row r="22" spans="1:2">
      <c r="A22">
        <v>12</v>
      </c>
      <c r="B22" t="s">
        <v>1878</v>
      </c>
    </row>
    <row r="23" spans="1:2">
      <c r="A23">
        <v>13</v>
      </c>
      <c r="B23" s="83" t="s">
        <v>1871</v>
      </c>
    </row>
    <row r="25" spans="1:2">
      <c r="A25" s="13" t="s">
        <v>1872</v>
      </c>
    </row>
    <row r="26" spans="1:2">
      <c r="A26">
        <v>1</v>
      </c>
      <c r="B26" t="s">
        <v>1873</v>
      </c>
    </row>
    <row r="27" spans="1:2">
      <c r="A27">
        <v>2</v>
      </c>
      <c r="B27" t="s">
        <v>1874</v>
      </c>
    </row>
    <row r="28" spans="1:2">
      <c r="A28">
        <v>3</v>
      </c>
      <c r="B28" t="s">
        <v>1875</v>
      </c>
    </row>
    <row r="29" spans="1:2">
      <c r="A29">
        <v>4</v>
      </c>
      <c r="B29" t="s">
        <v>1876</v>
      </c>
    </row>
    <row r="30" spans="1:2">
      <c r="A30">
        <v>5</v>
      </c>
      <c r="B30" t="s">
        <v>1877</v>
      </c>
    </row>
  </sheetData>
  <customSheetViews>
    <customSheetView guid="{103521C4-2AD6-4E4C-A153-C611E22886D2}" showPageBreaks="1" fitToPage="1">
      <selection activeCell="B12" sqref="B12"/>
      <pageMargins left="0.25" right="0.25" top="0.75" bottom="0.75" header="0.3" footer="0.3"/>
      <pageSetup orientation="landscape" r:id="rId1"/>
    </customSheetView>
    <customSheetView guid="{1A3F6EC6-8B4A-4984-9BD7-937C17591388}">
      <selection activeCell="B10" sqref="B10"/>
      <pageMargins left="0.7" right="0.7" top="0.75" bottom="0.75" header="0.3" footer="0.3"/>
    </customSheetView>
    <customSheetView guid="{05B5D702-21B5-41F0-9D2C-D260B5E763D9}">
      <selection activeCell="B12" sqref="B12"/>
      <pageMargins left="0.7" right="0.7" top="0.75" bottom="0.75" header="0.3" footer="0.3"/>
    </customSheetView>
  </customSheetViews>
  <hyperlinks>
    <hyperlink ref="B23" r:id="rId2" xr:uid="{00000000-0004-0000-0100-000000000000}"/>
  </hyperlinks>
  <pageMargins left="0.25" right="0.25" top="0.75" bottom="0.75" header="0.3" footer="0.3"/>
  <pageSetup scale="6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67"/>
  <sheetViews>
    <sheetView tabSelected="1" workbookViewId="0">
      <pane xSplit="2" ySplit="5" topLeftCell="V6" activePane="bottomRight" state="frozen"/>
      <selection pane="topRight" activeCell="B1" sqref="B1"/>
      <selection pane="bottomLeft" activeCell="A3" sqref="A3"/>
      <selection pane="bottomRight" activeCell="AF7" sqref="AF7"/>
    </sheetView>
  </sheetViews>
  <sheetFormatPr defaultRowHeight="15"/>
  <cols>
    <col min="2" max="2" width="26.7109375" style="41" customWidth="1"/>
    <col min="3" max="3" width="11.5703125" style="41" bestFit="1" customWidth="1"/>
    <col min="4" max="4" width="14.42578125" bestFit="1" customWidth="1"/>
    <col min="5" max="14" width="14.28515625" bestFit="1" customWidth="1"/>
    <col min="15" max="15" width="14.42578125" bestFit="1" customWidth="1"/>
    <col min="16" max="16" width="14.42578125" customWidth="1"/>
    <col min="17" max="22" width="11.28515625" bestFit="1" customWidth="1"/>
    <col min="23" max="23" width="12.28515625" bestFit="1" customWidth="1"/>
    <col min="24" max="27" width="11.28515625" bestFit="1" customWidth="1"/>
    <col min="28" max="28" width="14.42578125" bestFit="1" customWidth="1"/>
    <col min="29" max="29" width="14.42578125" customWidth="1"/>
    <col min="30" max="40" width="12.28515625" bestFit="1" customWidth="1"/>
    <col min="41" max="41" width="13.42578125" bestFit="1" customWidth="1"/>
    <col min="42" max="42" width="13.42578125" customWidth="1"/>
    <col min="43" max="53" width="12.28515625" bestFit="1" customWidth="1"/>
    <col min="54" max="54" width="14.28515625" bestFit="1" customWidth="1"/>
    <col min="55" max="55" width="14.28515625" customWidth="1"/>
    <col min="56" max="66" width="12.28515625" bestFit="1" customWidth="1"/>
    <col min="67" max="67" width="14.28515625" bestFit="1" customWidth="1"/>
    <col min="68" max="68" width="14.28515625" customWidth="1"/>
    <col min="69" max="79" width="12.28515625" bestFit="1" customWidth="1"/>
    <col min="80" max="80" width="14.28515625" bestFit="1" customWidth="1"/>
    <col min="81" max="81" width="14.28515625" customWidth="1"/>
    <col min="82" max="82" width="14" bestFit="1" customWidth="1"/>
  </cols>
  <sheetData>
    <row r="1" spans="1:82">
      <c r="A1" s="88" t="s">
        <v>1896</v>
      </c>
      <c r="B1" s="88"/>
    </row>
    <row r="2" spans="1:82">
      <c r="A2" s="88" t="s">
        <v>1897</v>
      </c>
      <c r="B2" s="88"/>
    </row>
    <row r="3" spans="1:82">
      <c r="B3" s="88"/>
    </row>
    <row r="4" spans="1:82">
      <c r="C4" s="41">
        <v>2012</v>
      </c>
      <c r="D4" s="3">
        <v>2013</v>
      </c>
      <c r="E4" s="3"/>
      <c r="F4" s="3"/>
      <c r="G4" s="3"/>
      <c r="H4" s="3"/>
      <c r="I4" s="3"/>
      <c r="J4" s="3"/>
      <c r="K4" s="3"/>
      <c r="L4" s="3"/>
      <c r="M4" s="3"/>
      <c r="N4" s="3"/>
      <c r="O4" s="3"/>
      <c r="P4" s="3"/>
      <c r="Q4" s="3">
        <v>2014</v>
      </c>
      <c r="R4" s="3"/>
      <c r="S4" s="3"/>
      <c r="T4" s="3"/>
      <c r="U4" s="3"/>
      <c r="V4" s="3"/>
      <c r="W4" s="3"/>
      <c r="X4" s="3"/>
      <c r="Y4" s="3"/>
      <c r="Z4" s="3"/>
      <c r="AA4" s="3"/>
      <c r="AB4" s="3"/>
      <c r="AC4" s="3"/>
      <c r="AD4" s="3">
        <v>2015</v>
      </c>
      <c r="AE4" s="3"/>
      <c r="AF4" s="3"/>
      <c r="AG4" s="3"/>
      <c r="AH4" s="3"/>
      <c r="AI4" s="3"/>
      <c r="AJ4" s="3"/>
      <c r="AK4" s="3"/>
      <c r="AL4" s="3"/>
      <c r="AM4" s="3"/>
      <c r="AN4" s="3"/>
      <c r="AO4" s="3"/>
      <c r="AP4" s="3"/>
      <c r="AQ4" s="3">
        <v>2016</v>
      </c>
      <c r="AR4" s="3"/>
      <c r="AS4" s="3"/>
      <c r="AT4" s="3"/>
      <c r="AU4" s="3"/>
      <c r="AV4" s="3"/>
      <c r="AW4" s="3"/>
      <c r="AX4" s="3"/>
      <c r="AY4" s="3"/>
      <c r="AZ4" s="3"/>
      <c r="BA4" s="3"/>
      <c r="BB4" s="3"/>
      <c r="BC4" s="3"/>
      <c r="BD4" s="3">
        <v>2017</v>
      </c>
      <c r="BE4" s="3"/>
      <c r="BF4" s="3"/>
      <c r="BG4" s="3"/>
      <c r="BH4" s="3"/>
      <c r="BI4" s="3"/>
      <c r="BJ4" s="3"/>
      <c r="BK4" s="3"/>
      <c r="BL4" s="3"/>
      <c r="BM4" s="3"/>
      <c r="BN4" s="3"/>
      <c r="BO4" s="3"/>
      <c r="BP4" s="3"/>
      <c r="BQ4" s="3">
        <v>2018</v>
      </c>
      <c r="BR4" s="3"/>
      <c r="BS4" s="3"/>
      <c r="BT4" s="3"/>
      <c r="BU4" s="3"/>
      <c r="BV4" s="3"/>
      <c r="BW4" s="3"/>
      <c r="BX4" s="3"/>
      <c r="BY4" s="3"/>
      <c r="BZ4" s="3"/>
      <c r="CA4" s="3"/>
      <c r="CB4" s="3"/>
      <c r="CC4" s="3"/>
    </row>
    <row r="5" spans="1:82">
      <c r="A5" t="s">
        <v>1900</v>
      </c>
      <c r="B5" s="94" t="s">
        <v>1905</v>
      </c>
      <c r="C5" s="41" t="s">
        <v>231</v>
      </c>
      <c r="D5" s="29" t="s">
        <v>220</v>
      </c>
      <c r="E5" s="29" t="s">
        <v>221</v>
      </c>
      <c r="F5" s="29" t="s">
        <v>222</v>
      </c>
      <c r="G5" s="29" t="s">
        <v>223</v>
      </c>
      <c r="H5" s="29" t="s">
        <v>224</v>
      </c>
      <c r="I5" s="29" t="s">
        <v>225</v>
      </c>
      <c r="J5" s="29" t="s">
        <v>226</v>
      </c>
      <c r="K5" s="29" t="s">
        <v>227</v>
      </c>
      <c r="L5" s="29" t="s">
        <v>228</v>
      </c>
      <c r="M5" s="29" t="s">
        <v>229</v>
      </c>
      <c r="N5" s="29" t="s">
        <v>230</v>
      </c>
      <c r="O5" s="29" t="s">
        <v>231</v>
      </c>
      <c r="P5" s="29" t="s">
        <v>1907</v>
      </c>
      <c r="Q5" s="30" t="s">
        <v>220</v>
      </c>
      <c r="R5" s="30" t="s">
        <v>221</v>
      </c>
      <c r="S5" s="30" t="s">
        <v>222</v>
      </c>
      <c r="T5" s="30" t="s">
        <v>223</v>
      </c>
      <c r="U5" s="30" t="s">
        <v>224</v>
      </c>
      <c r="V5" s="30" t="s">
        <v>225</v>
      </c>
      <c r="W5" s="30" t="s">
        <v>226</v>
      </c>
      <c r="X5" s="30" t="s">
        <v>227</v>
      </c>
      <c r="Y5" s="30" t="s">
        <v>228</v>
      </c>
      <c r="Z5" s="30" t="s">
        <v>229</v>
      </c>
      <c r="AA5" s="30" t="s">
        <v>230</v>
      </c>
      <c r="AB5" s="30" t="s">
        <v>231</v>
      </c>
      <c r="AC5" s="29" t="s">
        <v>1907</v>
      </c>
      <c r="AD5" s="31" t="s">
        <v>220</v>
      </c>
      <c r="AE5" s="31" t="s">
        <v>221</v>
      </c>
      <c r="AF5" s="31" t="s">
        <v>222</v>
      </c>
      <c r="AG5" s="31" t="s">
        <v>223</v>
      </c>
      <c r="AH5" s="31" t="s">
        <v>224</v>
      </c>
      <c r="AI5" s="31" t="s">
        <v>225</v>
      </c>
      <c r="AJ5" s="31" t="s">
        <v>226</v>
      </c>
      <c r="AK5" s="31" t="s">
        <v>227</v>
      </c>
      <c r="AL5" s="31" t="s">
        <v>228</v>
      </c>
      <c r="AM5" s="31" t="s">
        <v>229</v>
      </c>
      <c r="AN5" s="31" t="s">
        <v>230</v>
      </c>
      <c r="AO5" s="31" t="s">
        <v>231</v>
      </c>
      <c r="AP5" s="31" t="s">
        <v>1907</v>
      </c>
      <c r="AQ5" s="32" t="s">
        <v>220</v>
      </c>
      <c r="AR5" s="32" t="s">
        <v>221</v>
      </c>
      <c r="AS5" s="32" t="s">
        <v>222</v>
      </c>
      <c r="AT5" s="32" t="s">
        <v>223</v>
      </c>
      <c r="AU5" s="32" t="s">
        <v>224</v>
      </c>
      <c r="AV5" s="32" t="s">
        <v>225</v>
      </c>
      <c r="AW5" s="32" t="s">
        <v>226</v>
      </c>
      <c r="AX5" s="32" t="s">
        <v>227</v>
      </c>
      <c r="AY5" s="32" t="s">
        <v>228</v>
      </c>
      <c r="AZ5" s="32" t="s">
        <v>229</v>
      </c>
      <c r="BA5" s="32" t="s">
        <v>230</v>
      </c>
      <c r="BB5" s="32" t="s">
        <v>231</v>
      </c>
      <c r="BC5" s="32" t="s">
        <v>1907</v>
      </c>
      <c r="BD5" s="33" t="s">
        <v>220</v>
      </c>
      <c r="BE5" s="33" t="s">
        <v>221</v>
      </c>
      <c r="BF5" s="33" t="s">
        <v>222</v>
      </c>
      <c r="BG5" s="33" t="s">
        <v>223</v>
      </c>
      <c r="BH5" s="33" t="s">
        <v>224</v>
      </c>
      <c r="BI5" s="33" t="s">
        <v>225</v>
      </c>
      <c r="BJ5" s="33" t="s">
        <v>226</v>
      </c>
      <c r="BK5" s="33" t="s">
        <v>227</v>
      </c>
      <c r="BL5" s="33" t="s">
        <v>228</v>
      </c>
      <c r="BM5" s="33" t="s">
        <v>229</v>
      </c>
      <c r="BN5" s="33" t="s">
        <v>230</v>
      </c>
      <c r="BO5" s="33" t="s">
        <v>231</v>
      </c>
      <c r="BP5" s="33" t="s">
        <v>1907</v>
      </c>
      <c r="BQ5" s="34" t="s">
        <v>220</v>
      </c>
      <c r="BR5" s="34" t="s">
        <v>221</v>
      </c>
      <c r="BS5" s="34" t="s">
        <v>222</v>
      </c>
      <c r="BT5" s="34" t="s">
        <v>223</v>
      </c>
      <c r="BU5" s="34" t="s">
        <v>224</v>
      </c>
      <c r="BV5" s="34" t="s">
        <v>225</v>
      </c>
      <c r="BW5" s="34" t="s">
        <v>226</v>
      </c>
      <c r="BX5" s="34" t="s">
        <v>227</v>
      </c>
      <c r="BY5" s="34" t="s">
        <v>228</v>
      </c>
      <c r="BZ5" s="34" t="s">
        <v>229</v>
      </c>
      <c r="CA5" s="34" t="s">
        <v>230</v>
      </c>
      <c r="CB5" s="34" t="s">
        <v>231</v>
      </c>
      <c r="CC5" s="33" t="s">
        <v>1907</v>
      </c>
      <c r="CD5" s="29" t="s">
        <v>234</v>
      </c>
    </row>
    <row r="6" spans="1:82">
      <c r="B6" s="87" t="s">
        <v>1901</v>
      </c>
      <c r="D6" s="29"/>
      <c r="E6" s="29"/>
      <c r="F6" s="29"/>
      <c r="G6" s="29"/>
      <c r="H6" s="29"/>
      <c r="I6" s="29"/>
      <c r="J6" s="29"/>
      <c r="K6" s="29"/>
      <c r="L6" s="29"/>
      <c r="M6" s="29"/>
      <c r="N6" s="29"/>
      <c r="O6" s="29"/>
      <c r="P6" s="29"/>
      <c r="Q6" s="30"/>
      <c r="R6" s="30"/>
      <c r="S6" s="30"/>
      <c r="T6" s="30"/>
      <c r="U6" s="30"/>
      <c r="V6" s="30"/>
      <c r="W6" s="30"/>
      <c r="X6" s="30"/>
      <c r="Y6" s="30"/>
      <c r="Z6" s="30"/>
      <c r="AA6" s="30"/>
      <c r="AB6" s="30"/>
      <c r="AC6" s="29"/>
      <c r="AD6" s="31"/>
      <c r="AE6" s="31"/>
      <c r="AF6" s="31"/>
      <c r="AG6" s="31"/>
      <c r="AH6" s="31"/>
      <c r="AI6" s="31"/>
      <c r="AJ6" s="31"/>
      <c r="AK6" s="31"/>
      <c r="AL6" s="31"/>
      <c r="AM6" s="31"/>
      <c r="AN6" s="31"/>
      <c r="AO6" s="31"/>
      <c r="AP6" s="31"/>
      <c r="AQ6" s="32"/>
      <c r="AR6" s="32"/>
      <c r="AS6" s="32"/>
      <c r="AT6" s="32"/>
      <c r="AU6" s="32"/>
      <c r="AV6" s="32"/>
      <c r="AW6" s="32"/>
      <c r="AX6" s="32"/>
      <c r="AY6" s="32"/>
      <c r="AZ6" s="32"/>
      <c r="BA6" s="32"/>
      <c r="BB6" s="32"/>
      <c r="BC6" s="32"/>
      <c r="BD6" s="33"/>
      <c r="BE6" s="33"/>
      <c r="BF6" s="33"/>
      <c r="BG6" s="33"/>
      <c r="BH6" s="33"/>
      <c r="BI6" s="33"/>
      <c r="BJ6" s="33"/>
      <c r="BK6" s="33"/>
      <c r="BL6" s="33"/>
      <c r="BM6" s="33"/>
      <c r="BN6" s="33"/>
      <c r="BO6" s="33"/>
      <c r="BP6" s="33"/>
      <c r="BQ6" s="34"/>
      <c r="BR6" s="34"/>
      <c r="BS6" s="34"/>
      <c r="BT6" s="34"/>
      <c r="BU6" s="34"/>
      <c r="BV6" s="34"/>
      <c r="BW6" s="34"/>
      <c r="BX6" s="34"/>
      <c r="BY6" s="34"/>
      <c r="BZ6" s="34"/>
      <c r="CA6" s="34"/>
      <c r="CB6" s="34"/>
      <c r="CC6" s="33"/>
      <c r="CD6" s="29"/>
    </row>
    <row r="7" spans="1:82">
      <c r="A7" s="94">
        <v>1</v>
      </c>
      <c r="B7" s="41" t="s">
        <v>1893</v>
      </c>
      <c r="D7" s="42">
        <v>-300971.62</v>
      </c>
      <c r="E7" s="42">
        <v>-21465</v>
      </c>
      <c r="F7" s="42">
        <v>-57786.04</v>
      </c>
      <c r="G7" s="42">
        <v>0</v>
      </c>
      <c r="H7" s="42">
        <v>0</v>
      </c>
      <c r="I7" s="42">
        <v>0</v>
      </c>
      <c r="J7" s="42">
        <v>-22755.05</v>
      </c>
      <c r="K7" s="42">
        <v>-25852.36</v>
      </c>
      <c r="L7" s="42">
        <v>-53175.09</v>
      </c>
      <c r="M7" s="42">
        <v>0</v>
      </c>
      <c r="N7" s="42">
        <v>0</v>
      </c>
      <c r="O7" s="42">
        <v>-109619.58</v>
      </c>
      <c r="P7" s="42"/>
      <c r="Q7" s="42">
        <v>-2044.16</v>
      </c>
      <c r="R7" s="42">
        <v>-2044.15</v>
      </c>
      <c r="S7" s="42">
        <v>-1487.99</v>
      </c>
      <c r="T7" s="42">
        <v>-34855.199999999997</v>
      </c>
      <c r="U7" s="42">
        <v>0</v>
      </c>
      <c r="V7" s="42">
        <v>-4516.1400000000003</v>
      </c>
      <c r="W7" s="42">
        <v>-152331.06</v>
      </c>
      <c r="X7" s="42">
        <v>0</v>
      </c>
      <c r="Y7" s="42">
        <v>-69251.05</v>
      </c>
      <c r="Z7" s="42">
        <v>-959.04</v>
      </c>
      <c r="AA7" s="42">
        <v>0</v>
      </c>
      <c r="AB7" s="42">
        <v>-84557.84</v>
      </c>
      <c r="AC7" s="42"/>
      <c r="AD7" s="42">
        <v>-9619.8700000000008</v>
      </c>
      <c r="AE7" s="42">
        <v>-107.44</v>
      </c>
      <c r="AF7" s="42">
        <v>0</v>
      </c>
      <c r="AG7" s="42">
        <v>-130767.88</v>
      </c>
      <c r="AH7" s="42">
        <v>-2605.6999999999998</v>
      </c>
      <c r="AI7" s="42">
        <v>-9607.2999999999993</v>
      </c>
      <c r="AJ7" s="42">
        <v>-16348.73</v>
      </c>
      <c r="AK7" s="42">
        <v>-12552.8</v>
      </c>
      <c r="AL7" s="42">
        <v>-2486.54</v>
      </c>
      <c r="AM7" s="42">
        <v>-39114.480000000003</v>
      </c>
      <c r="AN7" s="42">
        <v>-12615.06</v>
      </c>
      <c r="AO7" s="42">
        <v>-178458.51</v>
      </c>
      <c r="AP7" s="42"/>
      <c r="AQ7" s="42">
        <v>-14116.63</v>
      </c>
      <c r="AR7" s="42">
        <v>-2262</v>
      </c>
      <c r="AS7" s="42">
        <v>-34409.01</v>
      </c>
      <c r="AT7" s="42">
        <v>-11597.58</v>
      </c>
      <c r="AU7" s="42">
        <v>0</v>
      </c>
      <c r="AV7" s="42">
        <v>-4396.8599999999997</v>
      </c>
      <c r="AW7" s="42">
        <v>-83911.650000000009</v>
      </c>
      <c r="AX7" s="42">
        <v>0</v>
      </c>
      <c r="AY7" s="42">
        <v>-33499.08</v>
      </c>
      <c r="AZ7" s="42">
        <v>-49060.4</v>
      </c>
      <c r="BA7" s="42">
        <v>-90795.48000000001</v>
      </c>
      <c r="BB7" s="7">
        <v>-96212.469999999987</v>
      </c>
      <c r="BC7" s="7"/>
      <c r="BD7" s="42">
        <v>0</v>
      </c>
      <c r="BE7" s="42">
        <v>0</v>
      </c>
      <c r="BF7" s="42">
        <v>-2443.7800000000002</v>
      </c>
      <c r="BG7" s="7">
        <v>-314.5</v>
      </c>
      <c r="BH7" s="42">
        <v>0</v>
      </c>
      <c r="BI7" s="42">
        <v>0</v>
      </c>
      <c r="BJ7" s="42">
        <v>0</v>
      </c>
      <c r="BK7" s="42">
        <v>0</v>
      </c>
      <c r="BL7" s="42">
        <v>-4260</v>
      </c>
      <c r="BM7" s="42">
        <v>-10464.279999999999</v>
      </c>
      <c r="BN7" s="42">
        <v>0</v>
      </c>
      <c r="BO7" s="42">
        <v>0</v>
      </c>
      <c r="BP7" s="42"/>
      <c r="BQ7" s="42">
        <v>0</v>
      </c>
      <c r="BR7" s="42">
        <v>0</v>
      </c>
      <c r="BS7" s="42">
        <v>0</v>
      </c>
      <c r="BT7" s="42">
        <v>0</v>
      </c>
      <c r="BU7" s="42">
        <v>0</v>
      </c>
      <c r="BV7" s="42">
        <v>0</v>
      </c>
      <c r="BW7" s="42">
        <v>0</v>
      </c>
      <c r="BX7" s="42">
        <v>0</v>
      </c>
      <c r="BY7" s="42">
        <v>0</v>
      </c>
      <c r="BZ7" s="42">
        <v>0</v>
      </c>
      <c r="CA7" s="42">
        <v>0</v>
      </c>
      <c r="CB7" s="42">
        <v>0</v>
      </c>
      <c r="CC7" s="42"/>
      <c r="CD7" s="42">
        <f>SUM(D7:CB7)</f>
        <v>-1795699.4000000001</v>
      </c>
    </row>
    <row r="8" spans="1:82">
      <c r="A8" s="94">
        <f>1+A7</f>
        <v>2</v>
      </c>
      <c r="B8" s="41" t="s">
        <v>1894</v>
      </c>
      <c r="D8" s="43">
        <f>-D9</f>
        <v>2465.103083333333</v>
      </c>
      <c r="E8" s="43">
        <f>+D8-E9</f>
        <v>4930.2061666666659</v>
      </c>
      <c r="F8" s="43">
        <f t="shared" ref="F8:BV8" si="0">+E8-F9</f>
        <v>7395.3092499999984</v>
      </c>
      <c r="G8" s="43">
        <f t="shared" si="0"/>
        <v>9860.4123333333318</v>
      </c>
      <c r="H8" s="43">
        <f t="shared" si="0"/>
        <v>12325.515416666665</v>
      </c>
      <c r="I8" s="43">
        <f t="shared" si="0"/>
        <v>14790.618499999999</v>
      </c>
      <c r="J8" s="43">
        <f t="shared" si="0"/>
        <v>17255.721583333332</v>
      </c>
      <c r="K8" s="43">
        <f t="shared" si="0"/>
        <v>19720.824666666664</v>
      </c>
      <c r="L8" s="43">
        <f t="shared" si="0"/>
        <v>22185.927749999995</v>
      </c>
      <c r="M8" s="43">
        <f t="shared" si="0"/>
        <v>24651.030833333327</v>
      </c>
      <c r="N8" s="43">
        <f t="shared" si="0"/>
        <v>27116.133916666658</v>
      </c>
      <c r="O8" s="43">
        <f t="shared" si="0"/>
        <v>29581.23699999999</v>
      </c>
      <c r="P8" s="43"/>
      <c r="Q8" s="43">
        <f>+O8-Q9</f>
        <v>35978.304124999988</v>
      </c>
      <c r="R8" s="43">
        <f t="shared" si="0"/>
        <v>42375.371249999982</v>
      </c>
      <c r="S8" s="43">
        <f t="shared" si="0"/>
        <v>48772.438374999976</v>
      </c>
      <c r="T8" s="43">
        <f t="shared" si="0"/>
        <v>55169.50549999997</v>
      </c>
      <c r="U8" s="43">
        <f t="shared" si="0"/>
        <v>61566.572624999964</v>
      </c>
      <c r="V8" s="43">
        <f t="shared" si="0"/>
        <v>67963.639749999958</v>
      </c>
      <c r="W8" s="43">
        <f t="shared" si="0"/>
        <v>74360.70687499996</v>
      </c>
      <c r="X8" s="43">
        <f t="shared" si="0"/>
        <v>80757.773999999961</v>
      </c>
      <c r="Y8" s="43">
        <f t="shared" si="0"/>
        <v>87154.841124999963</v>
      </c>
      <c r="Z8" s="43">
        <f t="shared" si="0"/>
        <v>93551.908249999964</v>
      </c>
      <c r="AA8" s="43">
        <f t="shared" si="0"/>
        <v>99948.975374999965</v>
      </c>
      <c r="AB8" s="43">
        <f t="shared" si="0"/>
        <v>106346.04249999997</v>
      </c>
      <c r="AC8" s="43"/>
      <c r="AD8" s="43">
        <f>+AB8-AD9</f>
        <v>115936.15520833329</v>
      </c>
      <c r="AE8" s="43">
        <f t="shared" si="0"/>
        <v>125526.26791666662</v>
      </c>
      <c r="AF8" s="43">
        <f t="shared" si="0"/>
        <v>135116.38062499996</v>
      </c>
      <c r="AG8" s="43">
        <f t="shared" si="0"/>
        <v>144706.49333333329</v>
      </c>
      <c r="AH8" s="43">
        <f t="shared" si="0"/>
        <v>154296.60604166662</v>
      </c>
      <c r="AI8" s="43">
        <f t="shared" si="0"/>
        <v>163886.71874999994</v>
      </c>
      <c r="AJ8" s="43">
        <f t="shared" si="0"/>
        <v>173476.83145833327</v>
      </c>
      <c r="AK8" s="43">
        <f t="shared" si="0"/>
        <v>183066.9441666666</v>
      </c>
      <c r="AL8" s="43">
        <f t="shared" si="0"/>
        <v>192657.05687499992</v>
      </c>
      <c r="AM8" s="43">
        <f t="shared" si="0"/>
        <v>202247.16958333325</v>
      </c>
      <c r="AN8" s="43">
        <f t="shared" si="0"/>
        <v>211837.28229166658</v>
      </c>
      <c r="AO8" s="43">
        <f t="shared" si="0"/>
        <v>221427.3949999999</v>
      </c>
      <c r="AP8" s="43"/>
      <c r="AQ8" s="43">
        <f>+AO8-AQ9</f>
        <v>234494.78049999991</v>
      </c>
      <c r="AR8" s="43">
        <f t="shared" si="0"/>
        <v>247562.16599999991</v>
      </c>
      <c r="AS8" s="43">
        <f t="shared" si="0"/>
        <v>260629.55149999991</v>
      </c>
      <c r="AT8" s="43">
        <f t="shared" si="0"/>
        <v>273696.93699999992</v>
      </c>
      <c r="AU8" s="43">
        <f t="shared" si="0"/>
        <v>286764.32249999989</v>
      </c>
      <c r="AV8" s="43">
        <f t="shared" si="0"/>
        <v>299831.70799999987</v>
      </c>
      <c r="AW8" s="43">
        <f t="shared" si="0"/>
        <v>312899.09349999984</v>
      </c>
      <c r="AX8" s="43">
        <f t="shared" si="0"/>
        <v>325966.47899999982</v>
      </c>
      <c r="AY8" s="43">
        <f t="shared" si="0"/>
        <v>339033.86449999979</v>
      </c>
      <c r="AZ8" s="43">
        <f t="shared" si="0"/>
        <v>352101.24999999977</v>
      </c>
      <c r="BA8" s="43">
        <f t="shared" si="0"/>
        <v>365168.63549999974</v>
      </c>
      <c r="BB8" s="43">
        <f t="shared" si="0"/>
        <v>378236.02099999972</v>
      </c>
      <c r="BC8" s="43"/>
      <c r="BD8" s="43">
        <f>+BB8-BD9</f>
        <v>393078.36666666641</v>
      </c>
      <c r="BE8" s="43">
        <f t="shared" si="0"/>
        <v>407920.7123333331</v>
      </c>
      <c r="BF8" s="43">
        <f t="shared" si="0"/>
        <v>422763.05799999979</v>
      </c>
      <c r="BG8" s="43">
        <f t="shared" si="0"/>
        <v>437605.40366666648</v>
      </c>
      <c r="BH8" s="43">
        <f t="shared" si="0"/>
        <v>452447.74933333317</v>
      </c>
      <c r="BI8" s="43">
        <f t="shared" si="0"/>
        <v>467290.09499999986</v>
      </c>
      <c r="BJ8" s="43">
        <f t="shared" si="0"/>
        <v>482132.44066666655</v>
      </c>
      <c r="BK8" s="43">
        <f t="shared" si="0"/>
        <v>496974.78633333324</v>
      </c>
      <c r="BL8" s="43">
        <f t="shared" si="0"/>
        <v>511817.13199999993</v>
      </c>
      <c r="BM8" s="43">
        <f t="shared" si="0"/>
        <v>526659.47766666661</v>
      </c>
      <c r="BN8" s="43">
        <f t="shared" si="0"/>
        <v>541501.82333333325</v>
      </c>
      <c r="BO8" s="43">
        <f t="shared" si="0"/>
        <v>556344.16899999988</v>
      </c>
      <c r="BP8" s="43"/>
      <c r="BQ8" s="43">
        <f>+BO8-BQ9</f>
        <v>571259.35866666655</v>
      </c>
      <c r="BR8" s="43">
        <f t="shared" si="0"/>
        <v>586174.54833333322</v>
      </c>
      <c r="BS8" s="43">
        <f t="shared" si="0"/>
        <v>601089.7379999999</v>
      </c>
      <c r="BT8" s="43">
        <f t="shared" si="0"/>
        <v>616004.92766666657</v>
      </c>
      <c r="BU8" s="43">
        <f t="shared" si="0"/>
        <v>630920.11733333324</v>
      </c>
      <c r="BV8" s="43">
        <f t="shared" si="0"/>
        <v>645835.30699999991</v>
      </c>
      <c r="BW8" s="43">
        <f t="shared" ref="BW8:CB8" si="1">+BV8-BW9</f>
        <v>660750.49666666659</v>
      </c>
      <c r="BX8" s="43">
        <f t="shared" si="1"/>
        <v>675665.68633333326</v>
      </c>
      <c r="BY8" s="43">
        <f t="shared" si="1"/>
        <v>690580.87599999993</v>
      </c>
      <c r="BZ8" s="43">
        <f t="shared" si="1"/>
        <v>705496.0656666666</v>
      </c>
      <c r="CA8" s="43">
        <f t="shared" si="1"/>
        <v>720411.25533333328</v>
      </c>
      <c r="CB8" s="43">
        <f t="shared" si="1"/>
        <v>735326.44499999995</v>
      </c>
      <c r="CC8" s="43"/>
      <c r="CD8" s="42">
        <f>CB8</f>
        <v>735326.44499999995</v>
      </c>
    </row>
    <row r="9" spans="1:82">
      <c r="A9" s="94">
        <f t="shared" ref="A9:A43" si="2">1+A8</f>
        <v>3</v>
      </c>
      <c r="B9" s="41" t="s">
        <v>1895</v>
      </c>
      <c r="D9" s="42">
        <f>-'Work Order List Annual'!I638</f>
        <v>-2465.103083333333</v>
      </c>
      <c r="E9" s="42">
        <f>-'Work Order List Annual'!J638</f>
        <v>-2465.103083333333</v>
      </c>
      <c r="F9" s="42">
        <f>-'Work Order List Annual'!K638</f>
        <v>-2465.103083333333</v>
      </c>
      <c r="G9" s="42">
        <f>-'Work Order List Annual'!L638</f>
        <v>-2465.103083333333</v>
      </c>
      <c r="H9" s="42">
        <f>-'Work Order List Annual'!M638</f>
        <v>-2465.103083333333</v>
      </c>
      <c r="I9" s="42">
        <f>-'Work Order List Annual'!N638</f>
        <v>-2465.103083333333</v>
      </c>
      <c r="J9" s="42">
        <f>-'Work Order List Annual'!O638</f>
        <v>-2465.103083333333</v>
      </c>
      <c r="K9" s="42">
        <f>-'Work Order List Annual'!P638</f>
        <v>-2465.103083333333</v>
      </c>
      <c r="L9" s="42">
        <f>-'Work Order List Annual'!Q638</f>
        <v>-2465.103083333333</v>
      </c>
      <c r="M9" s="42">
        <f>-'Work Order List Annual'!R638</f>
        <v>-2465.103083333333</v>
      </c>
      <c r="N9" s="42">
        <f>-'Work Order List Annual'!S638</f>
        <v>-2465.103083333333</v>
      </c>
      <c r="O9" s="42">
        <f>-'Work Order List Annual'!T638</f>
        <v>-2465.103083333333</v>
      </c>
      <c r="P9" s="42">
        <f>SUM(D9:O9)</f>
        <v>-29581.23699999999</v>
      </c>
      <c r="Q9" s="42">
        <f>-'Work Order List Annual'!U638</f>
        <v>-6397.0671249999959</v>
      </c>
      <c r="R9" s="42">
        <f>-'Work Order List Annual'!V638</f>
        <v>-6397.0671249999959</v>
      </c>
      <c r="S9" s="42">
        <f>-'Work Order List Annual'!W638</f>
        <v>-6397.0671249999959</v>
      </c>
      <c r="T9" s="42">
        <f>-'Work Order List Annual'!X638</f>
        <v>-6397.0671249999959</v>
      </c>
      <c r="U9" s="42">
        <f>-'Work Order List Annual'!Y638</f>
        <v>-6397.0671249999959</v>
      </c>
      <c r="V9" s="42">
        <f>-'Work Order List Annual'!Z638</f>
        <v>-6397.0671249999959</v>
      </c>
      <c r="W9" s="42">
        <f>-'Work Order List Annual'!AA638</f>
        <v>-6397.0671249999959</v>
      </c>
      <c r="X9" s="42">
        <f>-'Work Order List Annual'!AB638</f>
        <v>-6397.0671249999959</v>
      </c>
      <c r="Y9" s="42">
        <f>-'Work Order List Annual'!AC638</f>
        <v>-6397.0671249999959</v>
      </c>
      <c r="Z9" s="42">
        <f>-'Work Order List Annual'!AD638</f>
        <v>-6397.0671249999959</v>
      </c>
      <c r="AA9" s="42">
        <f>-'Work Order List Annual'!AE638</f>
        <v>-6397.0671249999959</v>
      </c>
      <c r="AB9" s="42">
        <f>-'Work Order List Annual'!AF638</f>
        <v>-6397.0671249999959</v>
      </c>
      <c r="AC9" s="42">
        <f>SUM(Q9:AB9)</f>
        <v>-76764.805499999944</v>
      </c>
      <c r="AD9" s="42">
        <f>-'Work Order List Annual'!AG638</f>
        <v>-9590.1127083333286</v>
      </c>
      <c r="AE9" s="42">
        <f>-'Work Order List Annual'!AH638</f>
        <v>-9590.1127083333286</v>
      </c>
      <c r="AF9" s="42">
        <f>-'Work Order List Annual'!AI638</f>
        <v>-9590.1127083333286</v>
      </c>
      <c r="AG9" s="42">
        <f>-'Work Order List Annual'!AJ638</f>
        <v>-9590.1127083333286</v>
      </c>
      <c r="AH9" s="42">
        <f>-'Work Order List Annual'!AK638</f>
        <v>-9590.1127083333286</v>
      </c>
      <c r="AI9" s="42">
        <f>-'Work Order List Annual'!AL638</f>
        <v>-9590.1127083333286</v>
      </c>
      <c r="AJ9" s="42">
        <f>-'Work Order List Annual'!AM638</f>
        <v>-9590.1127083333286</v>
      </c>
      <c r="AK9" s="42">
        <f>-'Work Order List Annual'!AN638</f>
        <v>-9590.1127083333286</v>
      </c>
      <c r="AL9" s="42">
        <f>-'Work Order List Annual'!AO638</f>
        <v>-9590.1127083333286</v>
      </c>
      <c r="AM9" s="42">
        <f>-'Work Order List Annual'!AP638</f>
        <v>-9590.1127083333286</v>
      </c>
      <c r="AN9" s="42">
        <f>-'Work Order List Annual'!AQ638</f>
        <v>-9590.1127083333286</v>
      </c>
      <c r="AO9" s="42">
        <f>-'Work Order List Annual'!AR638</f>
        <v>-9590.1127083333286</v>
      </c>
      <c r="AP9" s="42">
        <f>SUM(AD9:AO9)</f>
        <v>-115081.35249999994</v>
      </c>
      <c r="AQ9" s="42">
        <f>-'Work Order List Annual'!AS638</f>
        <v>-13067.385499999999</v>
      </c>
      <c r="AR9" s="42">
        <f>-'Work Order List Annual'!AT638</f>
        <v>-13067.385499999999</v>
      </c>
      <c r="AS9" s="42">
        <f>-'Work Order List Annual'!AU638</f>
        <v>-13067.385499999999</v>
      </c>
      <c r="AT9" s="42">
        <f>-'Work Order List Annual'!AV638</f>
        <v>-13067.385499999999</v>
      </c>
      <c r="AU9" s="42">
        <f>-'Work Order List Annual'!AW638</f>
        <v>-13067.385499999999</v>
      </c>
      <c r="AV9" s="42">
        <f>-'Work Order List Annual'!AX638</f>
        <v>-13067.385499999999</v>
      </c>
      <c r="AW9" s="42">
        <f>-'Work Order List Annual'!AY638</f>
        <v>-13067.385499999999</v>
      </c>
      <c r="AX9" s="42">
        <f>-'Work Order List Annual'!AZ638</f>
        <v>-13067.385499999999</v>
      </c>
      <c r="AY9" s="42">
        <f>-'Work Order List Annual'!BA638</f>
        <v>-13067.385499999999</v>
      </c>
      <c r="AZ9" s="42">
        <f>-'Work Order List Annual'!BB638</f>
        <v>-13067.385499999999</v>
      </c>
      <c r="BA9" s="42">
        <f>-'Work Order List Annual'!BC638</f>
        <v>-13067.385499999999</v>
      </c>
      <c r="BB9" s="42">
        <f>-'Work Order List Annual'!BD638</f>
        <v>-13067.385499999999</v>
      </c>
      <c r="BC9" s="42">
        <f>SUM(AQ9:BB9)</f>
        <v>-156808.62600000002</v>
      </c>
      <c r="BD9" s="42">
        <f>-'Work Order List Annual'!BE638</f>
        <v>-14842.345666666666</v>
      </c>
      <c r="BE9" s="42">
        <f>-'Work Order List Annual'!BF638</f>
        <v>-14842.345666666666</v>
      </c>
      <c r="BF9" s="42">
        <f>-'Work Order List Annual'!BG638</f>
        <v>-14842.345666666666</v>
      </c>
      <c r="BG9" s="42">
        <f>-'Work Order List Annual'!BH638</f>
        <v>-14842.345666666666</v>
      </c>
      <c r="BH9" s="42">
        <f>-'Work Order List Annual'!BI638</f>
        <v>-14842.345666666666</v>
      </c>
      <c r="BI9" s="42">
        <f>-'Work Order List Annual'!BJ638</f>
        <v>-14842.345666666666</v>
      </c>
      <c r="BJ9" s="42">
        <f>-'Work Order List Annual'!BK638</f>
        <v>-14842.345666666666</v>
      </c>
      <c r="BK9" s="42">
        <f>-'Work Order List Annual'!BL638</f>
        <v>-14842.345666666666</v>
      </c>
      <c r="BL9" s="42">
        <f>-'Work Order List Annual'!BM638</f>
        <v>-14842.345666666666</v>
      </c>
      <c r="BM9" s="42">
        <f>-'Work Order List Annual'!BN638</f>
        <v>-14842.345666666666</v>
      </c>
      <c r="BN9" s="42">
        <f>-'Work Order List Annual'!BO638</f>
        <v>-14842.345666666666</v>
      </c>
      <c r="BO9" s="42">
        <f>-'Work Order List Annual'!BP638</f>
        <v>-14842.345666666666</v>
      </c>
      <c r="BP9" s="42">
        <f>SUM(BD9:BO9)</f>
        <v>-178108.14799999996</v>
      </c>
      <c r="BQ9" s="42">
        <f>-'Work Order List Annual'!BQ638</f>
        <v>-14915.189666666665</v>
      </c>
      <c r="BR9" s="42">
        <f>-'Work Order List Annual'!BR638</f>
        <v>-14915.189666666665</v>
      </c>
      <c r="BS9" s="42">
        <f>-'Work Order List Annual'!BS638</f>
        <v>-14915.189666666665</v>
      </c>
      <c r="BT9" s="42">
        <f>-'Work Order List Annual'!BT638</f>
        <v>-14915.189666666665</v>
      </c>
      <c r="BU9" s="42">
        <f>-'Work Order List Annual'!BU638</f>
        <v>-14915.189666666665</v>
      </c>
      <c r="BV9" s="42">
        <f>-'Work Order List Annual'!BV638</f>
        <v>-14915.189666666665</v>
      </c>
      <c r="BW9" s="42">
        <f>-'Work Order List Annual'!BW638</f>
        <v>-14915.189666666665</v>
      </c>
      <c r="BX9" s="42">
        <f>-'Work Order List Annual'!BX638</f>
        <v>-14915.189666666665</v>
      </c>
      <c r="BY9" s="42">
        <f>-'Work Order List Annual'!BY638</f>
        <v>-14915.189666666665</v>
      </c>
      <c r="BZ9" s="42">
        <f>-'Work Order List Annual'!BZ638</f>
        <v>-14915.189666666665</v>
      </c>
      <c r="CA9" s="42">
        <f>-'Work Order List Annual'!CA638</f>
        <v>-14915.189666666665</v>
      </c>
      <c r="CB9" s="42">
        <f>-'Work Order List Annual'!CB638</f>
        <v>-14915.189666666665</v>
      </c>
      <c r="CC9" s="42">
        <f>SUM(BQ9:CB9)</f>
        <v>-178982.27600000004</v>
      </c>
      <c r="CD9" s="75">
        <f>CC9+BP9+BC9+AP9+AC9+P9</f>
        <v>-735326.44499999983</v>
      </c>
    </row>
    <row r="10" spans="1:82">
      <c r="A10" s="94">
        <f t="shared" si="2"/>
        <v>4</v>
      </c>
      <c r="B10" s="41" t="s">
        <v>1891</v>
      </c>
      <c r="D10" s="42">
        <f>-D7</f>
        <v>300971.62</v>
      </c>
      <c r="E10" s="42">
        <f t="shared" ref="E10:BU10" si="3">-E7</f>
        <v>21465</v>
      </c>
      <c r="F10" s="42">
        <f t="shared" si="3"/>
        <v>57786.04</v>
      </c>
      <c r="G10" s="42">
        <f t="shared" si="3"/>
        <v>0</v>
      </c>
      <c r="H10" s="42">
        <f t="shared" si="3"/>
        <v>0</v>
      </c>
      <c r="I10" s="42">
        <f t="shared" si="3"/>
        <v>0</v>
      </c>
      <c r="J10" s="42">
        <f t="shared" si="3"/>
        <v>22755.05</v>
      </c>
      <c r="K10" s="42">
        <f t="shared" si="3"/>
        <v>25852.36</v>
      </c>
      <c r="L10" s="42">
        <f t="shared" si="3"/>
        <v>53175.09</v>
      </c>
      <c r="M10" s="42">
        <f t="shared" si="3"/>
        <v>0</v>
      </c>
      <c r="N10" s="42">
        <f t="shared" si="3"/>
        <v>0</v>
      </c>
      <c r="O10" s="42">
        <f t="shared" si="3"/>
        <v>109619.58</v>
      </c>
      <c r="P10" s="42">
        <f>SUM(D10:O10)</f>
        <v>591624.73999999987</v>
      </c>
      <c r="Q10" s="42">
        <f t="shared" si="3"/>
        <v>2044.16</v>
      </c>
      <c r="R10" s="42">
        <f t="shared" si="3"/>
        <v>2044.15</v>
      </c>
      <c r="S10" s="42">
        <f t="shared" si="3"/>
        <v>1487.99</v>
      </c>
      <c r="T10" s="42">
        <f t="shared" si="3"/>
        <v>34855.199999999997</v>
      </c>
      <c r="U10" s="42">
        <f t="shared" si="3"/>
        <v>0</v>
      </c>
      <c r="V10" s="42">
        <f t="shared" si="3"/>
        <v>4516.1400000000003</v>
      </c>
      <c r="W10" s="42">
        <f t="shared" si="3"/>
        <v>152331.06</v>
      </c>
      <c r="X10" s="42">
        <f t="shared" si="3"/>
        <v>0</v>
      </c>
      <c r="Y10" s="42">
        <f t="shared" si="3"/>
        <v>69251.05</v>
      </c>
      <c r="Z10" s="42">
        <f t="shared" si="3"/>
        <v>959.04</v>
      </c>
      <c r="AA10" s="42">
        <f t="shared" si="3"/>
        <v>0</v>
      </c>
      <c r="AB10" s="42">
        <f t="shared" si="3"/>
        <v>84557.84</v>
      </c>
      <c r="AC10" s="42">
        <f>SUM(Q10:AB10)</f>
        <v>352046.63</v>
      </c>
      <c r="AD10" s="42">
        <f t="shared" si="3"/>
        <v>9619.8700000000008</v>
      </c>
      <c r="AE10" s="42">
        <f t="shared" si="3"/>
        <v>107.44</v>
      </c>
      <c r="AF10" s="42">
        <f t="shared" si="3"/>
        <v>0</v>
      </c>
      <c r="AG10" s="42">
        <f t="shared" si="3"/>
        <v>130767.88</v>
      </c>
      <c r="AH10" s="42">
        <f t="shared" si="3"/>
        <v>2605.6999999999998</v>
      </c>
      <c r="AI10" s="42">
        <f t="shared" si="3"/>
        <v>9607.2999999999993</v>
      </c>
      <c r="AJ10" s="42">
        <f t="shared" si="3"/>
        <v>16348.73</v>
      </c>
      <c r="AK10" s="42">
        <f t="shared" si="3"/>
        <v>12552.8</v>
      </c>
      <c r="AL10" s="42">
        <f t="shared" si="3"/>
        <v>2486.54</v>
      </c>
      <c r="AM10" s="42">
        <f t="shared" si="3"/>
        <v>39114.480000000003</v>
      </c>
      <c r="AN10" s="42">
        <f t="shared" si="3"/>
        <v>12615.06</v>
      </c>
      <c r="AO10" s="42">
        <f t="shared" si="3"/>
        <v>178458.51</v>
      </c>
      <c r="AP10" s="42">
        <f>SUM(AD10:AO10)</f>
        <v>414284.31000000006</v>
      </c>
      <c r="AQ10" s="42">
        <f t="shared" si="3"/>
        <v>14116.63</v>
      </c>
      <c r="AR10" s="42">
        <f t="shared" si="3"/>
        <v>2262</v>
      </c>
      <c r="AS10" s="42">
        <f t="shared" si="3"/>
        <v>34409.01</v>
      </c>
      <c r="AT10" s="42">
        <f t="shared" si="3"/>
        <v>11597.58</v>
      </c>
      <c r="AU10" s="42">
        <f t="shared" si="3"/>
        <v>0</v>
      </c>
      <c r="AV10" s="42">
        <f t="shared" si="3"/>
        <v>4396.8599999999997</v>
      </c>
      <c r="AW10" s="42">
        <f t="shared" si="3"/>
        <v>83911.650000000009</v>
      </c>
      <c r="AX10" s="42">
        <f t="shared" si="3"/>
        <v>0</v>
      </c>
      <c r="AY10" s="42">
        <f t="shared" si="3"/>
        <v>33499.08</v>
      </c>
      <c r="AZ10" s="42">
        <f t="shared" si="3"/>
        <v>49060.4</v>
      </c>
      <c r="BA10" s="42">
        <f t="shared" si="3"/>
        <v>90795.48000000001</v>
      </c>
      <c r="BB10" s="42">
        <f t="shared" si="3"/>
        <v>96212.469999999987</v>
      </c>
      <c r="BC10" s="42">
        <f>SUM(AQ10:BB10)</f>
        <v>420261.16</v>
      </c>
      <c r="BD10" s="42">
        <f t="shared" si="3"/>
        <v>0</v>
      </c>
      <c r="BE10" s="42">
        <f t="shared" si="3"/>
        <v>0</v>
      </c>
      <c r="BF10" s="42">
        <f t="shared" si="3"/>
        <v>2443.7800000000002</v>
      </c>
      <c r="BG10" s="42">
        <f t="shared" si="3"/>
        <v>314.5</v>
      </c>
      <c r="BH10" s="42">
        <f t="shared" si="3"/>
        <v>0</v>
      </c>
      <c r="BI10" s="42">
        <f t="shared" si="3"/>
        <v>0</v>
      </c>
      <c r="BJ10" s="42">
        <f t="shared" si="3"/>
        <v>0</v>
      </c>
      <c r="BK10" s="42">
        <f t="shared" si="3"/>
        <v>0</v>
      </c>
      <c r="BL10" s="42">
        <f t="shared" si="3"/>
        <v>4260</v>
      </c>
      <c r="BM10" s="42">
        <f t="shared" si="3"/>
        <v>10464.279999999999</v>
      </c>
      <c r="BN10" s="42">
        <f t="shared" si="3"/>
        <v>0</v>
      </c>
      <c r="BO10" s="42">
        <f t="shared" si="3"/>
        <v>0</v>
      </c>
      <c r="BP10" s="42">
        <f>SUM(BD10:BO10)</f>
        <v>17482.559999999998</v>
      </c>
      <c r="BQ10" s="42">
        <f t="shared" si="3"/>
        <v>0</v>
      </c>
      <c r="BR10" s="42">
        <f t="shared" si="3"/>
        <v>0</v>
      </c>
      <c r="BS10" s="42">
        <f t="shared" si="3"/>
        <v>0</v>
      </c>
      <c r="BT10" s="42">
        <f t="shared" si="3"/>
        <v>0</v>
      </c>
      <c r="BU10" s="42">
        <f t="shared" si="3"/>
        <v>0</v>
      </c>
      <c r="BV10" s="42">
        <f t="shared" ref="BV10:CB10" si="4">-BV7</f>
        <v>0</v>
      </c>
      <c r="BW10" s="42">
        <f t="shared" si="4"/>
        <v>0</v>
      </c>
      <c r="BX10" s="42">
        <f t="shared" si="4"/>
        <v>0</v>
      </c>
      <c r="BY10" s="42">
        <f t="shared" si="4"/>
        <v>0</v>
      </c>
      <c r="BZ10" s="42">
        <f t="shared" si="4"/>
        <v>0</v>
      </c>
      <c r="CA10" s="42">
        <f t="shared" si="4"/>
        <v>0</v>
      </c>
      <c r="CB10" s="42">
        <f t="shared" si="4"/>
        <v>0</v>
      </c>
      <c r="CC10" s="42">
        <f>SUM(BQ10:CB10)</f>
        <v>0</v>
      </c>
      <c r="CD10" s="75">
        <f>CC10+BP10+BC10+AP10+AC10+P10</f>
        <v>1795699.4</v>
      </c>
    </row>
    <row r="11" spans="1:82">
      <c r="A11" s="94">
        <f t="shared" si="2"/>
        <v>5</v>
      </c>
      <c r="B11" s="41" t="s">
        <v>1898</v>
      </c>
      <c r="D11" s="42">
        <f>+'Work Order List Annual'!CE638</f>
        <v>-262.81453827559517</v>
      </c>
      <c r="E11" s="42">
        <f>+'Work Order List Annual'!CF638</f>
        <v>-26.642290670184529</v>
      </c>
      <c r="F11" s="42">
        <f>+'Work Order List Annual'!CG638</f>
        <v>-26.642290670184529</v>
      </c>
      <c r="G11" s="42">
        <f>+'Work Order List Annual'!CH638</f>
        <v>-26.642290670184529</v>
      </c>
      <c r="H11" s="42">
        <f>+'Work Order List Annual'!CI638</f>
        <v>-26.642290670184529</v>
      </c>
      <c r="I11" s="42">
        <f>+'Work Order List Annual'!CJ638</f>
        <v>-26.642290670184529</v>
      </c>
      <c r="J11" s="42">
        <f>+'Work Order List Annual'!CK638</f>
        <v>-26.642290670184529</v>
      </c>
      <c r="K11" s="42">
        <f>+'Work Order List Annual'!CL638</f>
        <v>-26.642290670184529</v>
      </c>
      <c r="L11" s="42">
        <f>+'Work Order List Annual'!CM638</f>
        <v>-26.642290670184529</v>
      </c>
      <c r="M11" s="42">
        <f>+'Work Order List Annual'!CN638</f>
        <v>-26.642290670184529</v>
      </c>
      <c r="N11" s="42">
        <f>+'Work Order List Annual'!CO638</f>
        <v>-26.642290670184529</v>
      </c>
      <c r="O11" s="42">
        <f>+'Work Order List Annual'!CP638</f>
        <v>-26.642290670184529</v>
      </c>
      <c r="P11" s="42"/>
      <c r="Q11" s="42">
        <f>+'Work Order List Annual'!CQ638</f>
        <v>-23.98967213054409</v>
      </c>
      <c r="R11" s="42">
        <f>+'Work Order List Annual'!CR638</f>
        <v>-23.98967213054409</v>
      </c>
      <c r="S11" s="42">
        <f>+'Work Order List Annual'!CS638</f>
        <v>-23.98967213054409</v>
      </c>
      <c r="T11" s="42">
        <f>+'Work Order List Annual'!CT638</f>
        <v>-23.98967213054409</v>
      </c>
      <c r="U11" s="42">
        <f>+'Work Order List Annual'!CU638</f>
        <v>-23.98967213054409</v>
      </c>
      <c r="V11" s="42">
        <f>+'Work Order List Annual'!CV638</f>
        <v>-23.98967213054409</v>
      </c>
      <c r="W11" s="42">
        <f>+'Work Order List Annual'!CW638</f>
        <v>-23.98967213054409</v>
      </c>
      <c r="X11" s="42">
        <f>+'Work Order List Annual'!CX638</f>
        <v>-23.98967213054409</v>
      </c>
      <c r="Y11" s="42">
        <f>+'Work Order List Annual'!CY638</f>
        <v>-23.98967213054409</v>
      </c>
      <c r="Z11" s="42">
        <f>+'Work Order List Annual'!CZ638</f>
        <v>-23.98967213054409</v>
      </c>
      <c r="AA11" s="42">
        <f>+'Work Order List Annual'!DA638</f>
        <v>-23.98967213054409</v>
      </c>
      <c r="AB11" s="42">
        <f>+'Work Order List Annual'!DB638</f>
        <v>-23.98967213054409</v>
      </c>
      <c r="AC11" s="42"/>
      <c r="AD11" s="42">
        <f>+'Work Order List Annual'!DC638</f>
        <v>-185.10110769975628</v>
      </c>
      <c r="AE11" s="42">
        <f>+'Work Order List Annual'!DD638</f>
        <v>-185.10110769975628</v>
      </c>
      <c r="AF11" s="42">
        <f>+'Work Order List Annual'!DE638</f>
        <v>-185.10110769975628</v>
      </c>
      <c r="AG11" s="42">
        <f>+'Work Order List Annual'!DF638</f>
        <v>-185.10110769975628</v>
      </c>
      <c r="AH11" s="42">
        <f>+'Work Order List Annual'!DG638</f>
        <v>-185.10110769975628</v>
      </c>
      <c r="AI11" s="42">
        <f>+'Work Order List Annual'!DH638</f>
        <v>-185.10110769975628</v>
      </c>
      <c r="AJ11" s="42">
        <f>+'Work Order List Annual'!DI638</f>
        <v>-185.10110769975628</v>
      </c>
      <c r="AK11" s="42">
        <f>+'Work Order List Annual'!DJ638</f>
        <v>-185.10110769975628</v>
      </c>
      <c r="AL11" s="42">
        <f>+'Work Order List Annual'!DK638</f>
        <v>-185.10110769975628</v>
      </c>
      <c r="AM11" s="42">
        <f>+'Work Order List Annual'!DL638</f>
        <v>-185.10110769975628</v>
      </c>
      <c r="AN11" s="42">
        <f>+'Work Order List Annual'!DM638</f>
        <v>-185.10110769975628</v>
      </c>
      <c r="AO11" s="42">
        <f>+'Work Order List Annual'!DN638</f>
        <v>-185.10110769975628</v>
      </c>
      <c r="AP11" s="42"/>
      <c r="AQ11" s="42">
        <f>+'Work Order List Annual'!DO638</f>
        <v>-306.17631761913674</v>
      </c>
      <c r="AR11" s="42">
        <f>+'Work Order List Annual'!DP638</f>
        <v>-306.17631761913674</v>
      </c>
      <c r="AS11" s="42">
        <f>+'Work Order List Annual'!DQ638</f>
        <v>-306.17631761913674</v>
      </c>
      <c r="AT11" s="42">
        <f>+'Work Order List Annual'!DR638</f>
        <v>-306.17631761913674</v>
      </c>
      <c r="AU11" s="42">
        <f>+'Work Order List Annual'!DS638</f>
        <v>-306.17631761913674</v>
      </c>
      <c r="AV11" s="42">
        <f>+'Work Order List Annual'!DT638</f>
        <v>-306.17631761913674</v>
      </c>
      <c r="AW11" s="42">
        <f>+'Work Order List Annual'!DU638</f>
        <v>-306.17631761913674</v>
      </c>
      <c r="AX11" s="42">
        <f>+'Work Order List Annual'!DV638</f>
        <v>-306.17631761913674</v>
      </c>
      <c r="AY11" s="42">
        <f>+'Work Order List Annual'!DW638</f>
        <v>-306.17631761913674</v>
      </c>
      <c r="AZ11" s="42">
        <f>+'Work Order List Annual'!DX638</f>
        <v>-306.17631761913674</v>
      </c>
      <c r="BA11" s="42">
        <f>+'Work Order List Annual'!DY638</f>
        <v>-306.17631761913674</v>
      </c>
      <c r="BB11" s="42">
        <f>+'Work Order List Annual'!DZ638</f>
        <v>-306.17631761913674</v>
      </c>
      <c r="BC11" s="42"/>
      <c r="BD11" s="42">
        <f>+'Work Order List Annual'!EA638</f>
        <v>0</v>
      </c>
      <c r="BE11" s="42">
        <f>+'Work Order List Annual'!EB638</f>
        <v>0</v>
      </c>
      <c r="BF11" s="42">
        <f>+'Work Order List Annual'!EC638</f>
        <v>0</v>
      </c>
      <c r="BG11" s="42">
        <f>+'Work Order List Annual'!ED638</f>
        <v>0</v>
      </c>
      <c r="BH11" s="42">
        <f>+'Work Order List Annual'!EE638</f>
        <v>0</v>
      </c>
      <c r="BI11" s="42">
        <f>+'Work Order List Annual'!EF638</f>
        <v>0</v>
      </c>
      <c r="BJ11" s="42">
        <f>+'Work Order List Annual'!EG638</f>
        <v>0</v>
      </c>
      <c r="BK11" s="42">
        <f>+'Work Order List Annual'!EH638</f>
        <v>0</v>
      </c>
      <c r="BL11" s="42">
        <f>+'Work Order List Annual'!EI638</f>
        <v>0</v>
      </c>
      <c r="BM11" s="42">
        <f>+'Work Order List Annual'!EJ638</f>
        <v>0</v>
      </c>
      <c r="BN11" s="42">
        <f>+'Work Order List Annual'!EK638</f>
        <v>0</v>
      </c>
      <c r="BO11" s="42">
        <f>+'Work Order List Annual'!EL638</f>
        <v>0</v>
      </c>
      <c r="BP11" s="42"/>
      <c r="BQ11" s="42">
        <f>+'Work Order List Annual'!EM638</f>
        <v>0</v>
      </c>
      <c r="BR11" s="42">
        <f>+'Work Order List Annual'!EN638</f>
        <v>0</v>
      </c>
      <c r="BS11" s="42">
        <f>+'Work Order List Annual'!EO638</f>
        <v>0</v>
      </c>
      <c r="BT11" s="42">
        <f>+'Work Order List Annual'!EP638</f>
        <v>0</v>
      </c>
      <c r="BU11" s="42">
        <f>+'Work Order List Annual'!EQ638</f>
        <v>0</v>
      </c>
      <c r="BV11" s="42">
        <f>+'Work Order List Annual'!ER638</f>
        <v>0</v>
      </c>
      <c r="BW11" s="42">
        <f>+'Work Order List Annual'!ES638</f>
        <v>0</v>
      </c>
      <c r="BX11" s="42">
        <f>+'Work Order List Annual'!ET638</f>
        <v>0</v>
      </c>
      <c r="BY11" s="42">
        <f>+'Work Order List Annual'!EU638</f>
        <v>0</v>
      </c>
      <c r="BZ11" s="42">
        <f>+'Work Order List Annual'!EV638</f>
        <v>0</v>
      </c>
      <c r="CA11" s="42">
        <f>+'Work Order List Annual'!EW638</f>
        <v>0</v>
      </c>
      <c r="CB11" s="42">
        <f>+'Work Order List Annual'!EX638</f>
        <v>0</v>
      </c>
      <c r="CC11" s="42"/>
      <c r="CD11" s="42">
        <f t="shared" ref="CD9:CD12" si="5">SUM(D11:CB11)</f>
        <v>-6739.0849050408724</v>
      </c>
    </row>
    <row r="12" spans="1:82">
      <c r="A12" s="94">
        <f t="shared" si="2"/>
        <v>6</v>
      </c>
      <c r="B12" s="41" t="s">
        <v>1892</v>
      </c>
      <c r="D12" s="42">
        <f>-D11</f>
        <v>262.81453827559517</v>
      </c>
      <c r="E12" s="42">
        <f t="shared" ref="E12:BU12" si="6">-E11</f>
        <v>26.642290670184529</v>
      </c>
      <c r="F12" s="42">
        <f t="shared" si="6"/>
        <v>26.642290670184529</v>
      </c>
      <c r="G12" s="42">
        <f t="shared" si="6"/>
        <v>26.642290670184529</v>
      </c>
      <c r="H12" s="42">
        <f t="shared" si="6"/>
        <v>26.642290670184529</v>
      </c>
      <c r="I12" s="42">
        <f t="shared" si="6"/>
        <v>26.642290670184529</v>
      </c>
      <c r="J12" s="42">
        <f t="shared" si="6"/>
        <v>26.642290670184529</v>
      </c>
      <c r="K12" s="42">
        <f t="shared" si="6"/>
        <v>26.642290670184529</v>
      </c>
      <c r="L12" s="42">
        <f t="shared" si="6"/>
        <v>26.642290670184529</v>
      </c>
      <c r="M12" s="42">
        <f t="shared" si="6"/>
        <v>26.642290670184529</v>
      </c>
      <c r="N12" s="42">
        <f t="shared" si="6"/>
        <v>26.642290670184529</v>
      </c>
      <c r="O12" s="42">
        <f t="shared" si="6"/>
        <v>26.642290670184529</v>
      </c>
      <c r="P12" s="42"/>
      <c r="Q12" s="42">
        <f t="shared" si="6"/>
        <v>23.98967213054409</v>
      </c>
      <c r="R12" s="42">
        <f t="shared" si="6"/>
        <v>23.98967213054409</v>
      </c>
      <c r="S12" s="42">
        <f t="shared" si="6"/>
        <v>23.98967213054409</v>
      </c>
      <c r="T12" s="42">
        <f t="shared" si="6"/>
        <v>23.98967213054409</v>
      </c>
      <c r="U12" s="42">
        <f t="shared" si="6"/>
        <v>23.98967213054409</v>
      </c>
      <c r="V12" s="42">
        <f t="shared" si="6"/>
        <v>23.98967213054409</v>
      </c>
      <c r="W12" s="42">
        <f t="shared" si="6"/>
        <v>23.98967213054409</v>
      </c>
      <c r="X12" s="42">
        <f t="shared" si="6"/>
        <v>23.98967213054409</v>
      </c>
      <c r="Y12" s="42">
        <f t="shared" si="6"/>
        <v>23.98967213054409</v>
      </c>
      <c r="Z12" s="42">
        <f t="shared" si="6"/>
        <v>23.98967213054409</v>
      </c>
      <c r="AA12" s="42">
        <f t="shared" si="6"/>
        <v>23.98967213054409</v>
      </c>
      <c r="AB12" s="42">
        <f t="shared" si="6"/>
        <v>23.98967213054409</v>
      </c>
      <c r="AC12" s="42"/>
      <c r="AD12" s="42">
        <f t="shared" si="6"/>
        <v>185.10110769975628</v>
      </c>
      <c r="AE12" s="42">
        <f t="shared" si="6"/>
        <v>185.10110769975628</v>
      </c>
      <c r="AF12" s="42">
        <f t="shared" si="6"/>
        <v>185.10110769975628</v>
      </c>
      <c r="AG12" s="42">
        <f t="shared" si="6"/>
        <v>185.10110769975628</v>
      </c>
      <c r="AH12" s="42">
        <f t="shared" si="6"/>
        <v>185.10110769975628</v>
      </c>
      <c r="AI12" s="42">
        <f t="shared" si="6"/>
        <v>185.10110769975628</v>
      </c>
      <c r="AJ12" s="42">
        <f t="shared" si="6"/>
        <v>185.10110769975628</v>
      </c>
      <c r="AK12" s="42">
        <f t="shared" si="6"/>
        <v>185.10110769975628</v>
      </c>
      <c r="AL12" s="42">
        <f t="shared" si="6"/>
        <v>185.10110769975628</v>
      </c>
      <c r="AM12" s="42">
        <f t="shared" si="6"/>
        <v>185.10110769975628</v>
      </c>
      <c r="AN12" s="42">
        <f t="shared" si="6"/>
        <v>185.10110769975628</v>
      </c>
      <c r="AO12" s="42">
        <f t="shared" si="6"/>
        <v>185.10110769975628</v>
      </c>
      <c r="AP12" s="42"/>
      <c r="AQ12" s="42">
        <f t="shared" si="6"/>
        <v>306.17631761913674</v>
      </c>
      <c r="AR12" s="42">
        <f t="shared" si="6"/>
        <v>306.17631761913674</v>
      </c>
      <c r="AS12" s="42">
        <f t="shared" si="6"/>
        <v>306.17631761913674</v>
      </c>
      <c r="AT12" s="42">
        <f t="shared" si="6"/>
        <v>306.17631761913674</v>
      </c>
      <c r="AU12" s="42">
        <f t="shared" si="6"/>
        <v>306.17631761913674</v>
      </c>
      <c r="AV12" s="42">
        <f t="shared" si="6"/>
        <v>306.17631761913674</v>
      </c>
      <c r="AW12" s="42">
        <f t="shared" si="6"/>
        <v>306.17631761913674</v>
      </c>
      <c r="AX12" s="42">
        <f t="shared" si="6"/>
        <v>306.17631761913674</v>
      </c>
      <c r="AY12" s="42">
        <f t="shared" si="6"/>
        <v>306.17631761913674</v>
      </c>
      <c r="AZ12" s="42">
        <f t="shared" si="6"/>
        <v>306.17631761913674</v>
      </c>
      <c r="BA12" s="42">
        <f t="shared" si="6"/>
        <v>306.17631761913674</v>
      </c>
      <c r="BB12" s="42">
        <f t="shared" si="6"/>
        <v>306.17631761913674</v>
      </c>
      <c r="BC12" s="42"/>
      <c r="BD12" s="42">
        <f t="shared" si="6"/>
        <v>0</v>
      </c>
      <c r="BE12" s="42">
        <f t="shared" si="6"/>
        <v>0</v>
      </c>
      <c r="BF12" s="42">
        <f t="shared" si="6"/>
        <v>0</v>
      </c>
      <c r="BG12" s="42">
        <f t="shared" si="6"/>
        <v>0</v>
      </c>
      <c r="BH12" s="42">
        <f t="shared" si="6"/>
        <v>0</v>
      </c>
      <c r="BI12" s="42">
        <f t="shared" si="6"/>
        <v>0</v>
      </c>
      <c r="BJ12" s="42">
        <f t="shared" si="6"/>
        <v>0</v>
      </c>
      <c r="BK12" s="42">
        <f t="shared" si="6"/>
        <v>0</v>
      </c>
      <c r="BL12" s="42">
        <f t="shared" si="6"/>
        <v>0</v>
      </c>
      <c r="BM12" s="42">
        <f t="shared" si="6"/>
        <v>0</v>
      </c>
      <c r="BN12" s="42">
        <f t="shared" si="6"/>
        <v>0</v>
      </c>
      <c r="BO12" s="42">
        <f t="shared" si="6"/>
        <v>0</v>
      </c>
      <c r="BP12" s="42"/>
      <c r="BQ12" s="42">
        <f t="shared" si="6"/>
        <v>0</v>
      </c>
      <c r="BR12" s="42">
        <f t="shared" si="6"/>
        <v>0</v>
      </c>
      <c r="BS12" s="42">
        <f t="shared" si="6"/>
        <v>0</v>
      </c>
      <c r="BT12" s="42">
        <f t="shared" si="6"/>
        <v>0</v>
      </c>
      <c r="BU12" s="42">
        <f t="shared" si="6"/>
        <v>0</v>
      </c>
      <c r="BV12" s="42">
        <f t="shared" ref="BV12:CB12" si="7">-BV11</f>
        <v>0</v>
      </c>
      <c r="BW12" s="42">
        <f t="shared" si="7"/>
        <v>0</v>
      </c>
      <c r="BX12" s="42">
        <f t="shared" si="7"/>
        <v>0</v>
      </c>
      <c r="BY12" s="42">
        <f t="shared" si="7"/>
        <v>0</v>
      </c>
      <c r="BZ12" s="42">
        <f t="shared" si="7"/>
        <v>0</v>
      </c>
      <c r="CA12" s="42">
        <f t="shared" si="7"/>
        <v>0</v>
      </c>
      <c r="CB12" s="42">
        <f t="shared" si="7"/>
        <v>0</v>
      </c>
      <c r="CC12" s="42"/>
      <c r="CD12" s="42">
        <f t="shared" si="5"/>
        <v>6739.0849050408724</v>
      </c>
    </row>
    <row r="13" spans="1:82">
      <c r="A13" s="94">
        <f t="shared" si="2"/>
        <v>7</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row>
    <row r="14" spans="1:82">
      <c r="A14" s="94">
        <f t="shared" si="2"/>
        <v>8</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row>
    <row r="15" spans="1:82" s="76" customFormat="1">
      <c r="A15" s="94">
        <f t="shared" si="2"/>
        <v>9</v>
      </c>
      <c r="B15" s="89" t="s">
        <v>1902</v>
      </c>
      <c r="C15" s="74"/>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row>
    <row r="16" spans="1:82" s="76" customFormat="1">
      <c r="A16" s="94">
        <f t="shared" si="2"/>
        <v>10</v>
      </c>
      <c r="B16" s="74" t="s">
        <v>1893</v>
      </c>
      <c r="C16" s="74"/>
      <c r="D16" s="77">
        <f t="shared" ref="D16:O16" si="8">D7*$E$46</f>
        <v>-69825.415840000001</v>
      </c>
      <c r="E16" s="77">
        <f t="shared" si="8"/>
        <v>-4979.88</v>
      </c>
      <c r="F16" s="77">
        <f t="shared" si="8"/>
        <v>-13406.361280000001</v>
      </c>
      <c r="G16" s="77">
        <f t="shared" si="8"/>
        <v>0</v>
      </c>
      <c r="H16" s="77">
        <f t="shared" si="8"/>
        <v>0</v>
      </c>
      <c r="I16" s="77">
        <f t="shared" si="8"/>
        <v>0</v>
      </c>
      <c r="J16" s="77">
        <f t="shared" si="8"/>
        <v>-5279.1715999999997</v>
      </c>
      <c r="K16" s="77">
        <f t="shared" si="8"/>
        <v>-5997.7475200000008</v>
      </c>
      <c r="L16" s="77">
        <f t="shared" si="8"/>
        <v>-12336.62088</v>
      </c>
      <c r="M16" s="77">
        <f t="shared" si="8"/>
        <v>0</v>
      </c>
      <c r="N16" s="77">
        <f t="shared" si="8"/>
        <v>0</v>
      </c>
      <c r="O16" s="77">
        <f t="shared" si="8"/>
        <v>-25431.742560000002</v>
      </c>
      <c r="P16" s="77"/>
      <c r="Q16" s="77">
        <f t="shared" ref="Q16:AB16" si="9">Q7*$E$47</f>
        <v>-486.30566400000004</v>
      </c>
      <c r="R16" s="77">
        <f t="shared" si="9"/>
        <v>-486.30328500000002</v>
      </c>
      <c r="S16" s="77">
        <f t="shared" si="9"/>
        <v>-353.99282099999999</v>
      </c>
      <c r="T16" s="77">
        <f t="shared" si="9"/>
        <v>-8292.0520799999995</v>
      </c>
      <c r="U16" s="77">
        <f t="shared" si="9"/>
        <v>0</v>
      </c>
      <c r="V16" s="77">
        <f t="shared" si="9"/>
        <v>-1074.3897060000002</v>
      </c>
      <c r="W16" s="77">
        <f t="shared" si="9"/>
        <v>-36239.559174000002</v>
      </c>
      <c r="X16" s="77">
        <f t="shared" si="9"/>
        <v>0</v>
      </c>
      <c r="Y16" s="77">
        <f t="shared" si="9"/>
        <v>-16474.824795</v>
      </c>
      <c r="Z16" s="77">
        <f t="shared" si="9"/>
        <v>-228.15561599999998</v>
      </c>
      <c r="AA16" s="77">
        <f t="shared" si="9"/>
        <v>0</v>
      </c>
      <c r="AB16" s="77">
        <f t="shared" si="9"/>
        <v>-20116.310136</v>
      </c>
      <c r="AC16" s="77"/>
      <c r="AD16" s="77">
        <f t="shared" ref="AD16:AO16" si="10">AD7*$E$48</f>
        <v>-2185.6344640000002</v>
      </c>
      <c r="AE16" s="77">
        <f t="shared" si="10"/>
        <v>-24.410368000000002</v>
      </c>
      <c r="AF16" s="77">
        <f t="shared" si="10"/>
        <v>0</v>
      </c>
      <c r="AG16" s="77">
        <f t="shared" si="10"/>
        <v>-29710.462336000004</v>
      </c>
      <c r="AH16" s="77">
        <f t="shared" si="10"/>
        <v>-592.01504</v>
      </c>
      <c r="AI16" s="77">
        <f t="shared" si="10"/>
        <v>-2182.7785599999997</v>
      </c>
      <c r="AJ16" s="77">
        <f t="shared" si="10"/>
        <v>-3714.4314560000003</v>
      </c>
      <c r="AK16" s="77">
        <f t="shared" si="10"/>
        <v>-2851.9961600000001</v>
      </c>
      <c r="AL16" s="77">
        <f t="shared" si="10"/>
        <v>-564.94188800000006</v>
      </c>
      <c r="AM16" s="77">
        <f t="shared" si="10"/>
        <v>-8886.8098560000017</v>
      </c>
      <c r="AN16" s="77">
        <f t="shared" si="10"/>
        <v>-2866.1416319999998</v>
      </c>
      <c r="AO16" s="77">
        <f t="shared" si="10"/>
        <v>-40545.773472000008</v>
      </c>
      <c r="AP16" s="77"/>
      <c r="AQ16" s="77">
        <f t="shared" ref="AQ16:BB16" si="11">AQ7*$E$49</f>
        <v>-2491.5851949999997</v>
      </c>
      <c r="AR16" s="77">
        <f t="shared" si="11"/>
        <v>-399.24299999999999</v>
      </c>
      <c r="AS16" s="77">
        <f t="shared" si="11"/>
        <v>-6073.1902650000002</v>
      </c>
      <c r="AT16" s="77">
        <f t="shared" si="11"/>
        <v>-2046.9728699999998</v>
      </c>
      <c r="AU16" s="77">
        <f t="shared" si="11"/>
        <v>0</v>
      </c>
      <c r="AV16" s="77">
        <f t="shared" si="11"/>
        <v>-776.0457899999999</v>
      </c>
      <c r="AW16" s="77">
        <f t="shared" si="11"/>
        <v>-14810.406225000001</v>
      </c>
      <c r="AX16" s="77">
        <f t="shared" si="11"/>
        <v>0</v>
      </c>
      <c r="AY16" s="77">
        <f t="shared" si="11"/>
        <v>-5912.5876200000002</v>
      </c>
      <c r="AZ16" s="77">
        <f t="shared" si="11"/>
        <v>-8659.1605999999992</v>
      </c>
      <c r="BA16" s="77">
        <f t="shared" si="11"/>
        <v>-16025.402220000002</v>
      </c>
      <c r="BB16" s="77">
        <f t="shared" si="11"/>
        <v>-16981.500954999996</v>
      </c>
      <c r="BC16" s="77"/>
      <c r="BD16" s="77">
        <f t="shared" ref="BD16:BO16" si="12">BD7*$E$50</f>
        <v>0</v>
      </c>
      <c r="BE16" s="77">
        <f t="shared" si="12"/>
        <v>0</v>
      </c>
      <c r="BF16" s="77">
        <f t="shared" si="12"/>
        <v>-434.25970600000005</v>
      </c>
      <c r="BG16" s="77">
        <f t="shared" si="12"/>
        <v>-55.886649999999996</v>
      </c>
      <c r="BH16" s="77">
        <f t="shared" si="12"/>
        <v>0</v>
      </c>
      <c r="BI16" s="77">
        <f t="shared" si="12"/>
        <v>0</v>
      </c>
      <c r="BJ16" s="77">
        <f t="shared" si="12"/>
        <v>0</v>
      </c>
      <c r="BK16" s="77">
        <f t="shared" si="12"/>
        <v>0</v>
      </c>
      <c r="BL16" s="77">
        <f t="shared" si="12"/>
        <v>-757.00199999999995</v>
      </c>
      <c r="BM16" s="77">
        <f t="shared" si="12"/>
        <v>-1859.5025559999997</v>
      </c>
      <c r="BN16" s="77">
        <f t="shared" si="12"/>
        <v>0</v>
      </c>
      <c r="BO16" s="77">
        <f t="shared" si="12"/>
        <v>0</v>
      </c>
      <c r="BP16" s="77"/>
      <c r="BQ16" s="77">
        <f t="shared" ref="BQ16:CB16" si="13">BQ7*$E$51</f>
        <v>0</v>
      </c>
      <c r="BR16" s="77">
        <f t="shared" si="13"/>
        <v>0</v>
      </c>
      <c r="BS16" s="77">
        <f t="shared" si="13"/>
        <v>0</v>
      </c>
      <c r="BT16" s="77">
        <f t="shared" si="13"/>
        <v>0</v>
      </c>
      <c r="BU16" s="77">
        <f t="shared" si="13"/>
        <v>0</v>
      </c>
      <c r="BV16" s="77">
        <f t="shared" si="13"/>
        <v>0</v>
      </c>
      <c r="BW16" s="77">
        <f t="shared" si="13"/>
        <v>0</v>
      </c>
      <c r="BX16" s="77">
        <f t="shared" si="13"/>
        <v>0</v>
      </c>
      <c r="BY16" s="77">
        <f t="shared" si="13"/>
        <v>0</v>
      </c>
      <c r="BZ16" s="77">
        <f t="shared" si="13"/>
        <v>0</v>
      </c>
      <c r="CA16" s="77">
        <f t="shared" si="13"/>
        <v>0</v>
      </c>
      <c r="CB16" s="77">
        <f t="shared" si="13"/>
        <v>0</v>
      </c>
      <c r="CC16" s="77"/>
      <c r="CD16" s="75">
        <f>SUM(D16:CB16)</f>
        <v>-392416.973841</v>
      </c>
    </row>
    <row r="17" spans="1:82" s="76" customFormat="1">
      <c r="A17" s="94">
        <f t="shared" si="2"/>
        <v>11</v>
      </c>
      <c r="B17" s="74" t="s">
        <v>1894</v>
      </c>
      <c r="C17" s="74"/>
      <c r="D17" s="77">
        <f t="shared" ref="D17:O17" si="14">D8*$E$46</f>
        <v>571.90391533333332</v>
      </c>
      <c r="E17" s="77">
        <f t="shared" si="14"/>
        <v>1143.8078306666666</v>
      </c>
      <c r="F17" s="77">
        <f t="shared" si="14"/>
        <v>1715.7117459999997</v>
      </c>
      <c r="G17" s="77">
        <f t="shared" si="14"/>
        <v>2287.6156613333333</v>
      </c>
      <c r="H17" s="77">
        <f t="shared" si="14"/>
        <v>2859.5195766666666</v>
      </c>
      <c r="I17" s="77">
        <f t="shared" si="14"/>
        <v>3431.4234919999999</v>
      </c>
      <c r="J17" s="77">
        <f t="shared" si="14"/>
        <v>4003.3274073333332</v>
      </c>
      <c r="K17" s="77">
        <f t="shared" si="14"/>
        <v>4575.2313226666665</v>
      </c>
      <c r="L17" s="77">
        <f t="shared" si="14"/>
        <v>5147.1352379999989</v>
      </c>
      <c r="M17" s="77">
        <f t="shared" si="14"/>
        <v>5719.0391533333323</v>
      </c>
      <c r="N17" s="77">
        <f t="shared" si="14"/>
        <v>6290.9430686666647</v>
      </c>
      <c r="O17" s="77">
        <f t="shared" si="14"/>
        <v>6862.846983999998</v>
      </c>
      <c r="P17" s="77"/>
      <c r="Q17" s="77">
        <f t="shared" ref="Q17:AB17" si="15">Q8*$E$47</f>
        <v>8559.2385513374975</v>
      </c>
      <c r="R17" s="77">
        <f t="shared" si="15"/>
        <v>10081.100820374995</v>
      </c>
      <c r="S17" s="77">
        <f t="shared" si="15"/>
        <v>11602.963089412495</v>
      </c>
      <c r="T17" s="77">
        <f t="shared" si="15"/>
        <v>13124.825358449993</v>
      </c>
      <c r="U17" s="77">
        <f t="shared" si="15"/>
        <v>14646.687627487492</v>
      </c>
      <c r="V17" s="77">
        <f t="shared" si="15"/>
        <v>16168.54989652499</v>
      </c>
      <c r="W17" s="77">
        <f t="shared" si="15"/>
        <v>17690.412165562491</v>
      </c>
      <c r="X17" s="77">
        <f t="shared" si="15"/>
        <v>19212.274434599989</v>
      </c>
      <c r="Y17" s="77">
        <f t="shared" si="15"/>
        <v>20734.13670363749</v>
      </c>
      <c r="Z17" s="77">
        <f t="shared" si="15"/>
        <v>22255.998972674992</v>
      </c>
      <c r="AA17" s="77">
        <f t="shared" si="15"/>
        <v>23777.861241712493</v>
      </c>
      <c r="AB17" s="77">
        <f t="shared" si="15"/>
        <v>25299.723510749991</v>
      </c>
      <c r="AC17" s="77"/>
      <c r="AD17" s="77">
        <f t="shared" ref="AD17:AO17" si="16">AD8*$E$48</f>
        <v>26340.694463333326</v>
      </c>
      <c r="AE17" s="77">
        <f t="shared" si="16"/>
        <v>28519.568070666657</v>
      </c>
      <c r="AF17" s="77">
        <f t="shared" si="16"/>
        <v>30698.441677999992</v>
      </c>
      <c r="AG17" s="77">
        <f t="shared" si="16"/>
        <v>32877.315285333323</v>
      </c>
      <c r="AH17" s="77">
        <f t="shared" si="16"/>
        <v>35056.188892666658</v>
      </c>
      <c r="AI17" s="77">
        <f t="shared" si="16"/>
        <v>37235.062499999985</v>
      </c>
      <c r="AJ17" s="77">
        <f t="shared" si="16"/>
        <v>39413.93610733332</v>
      </c>
      <c r="AK17" s="77">
        <f t="shared" si="16"/>
        <v>41592.809714666655</v>
      </c>
      <c r="AL17" s="77">
        <f t="shared" si="16"/>
        <v>43771.683321999983</v>
      </c>
      <c r="AM17" s="77">
        <f t="shared" si="16"/>
        <v>45950.556929333317</v>
      </c>
      <c r="AN17" s="77">
        <f t="shared" si="16"/>
        <v>48129.430536666652</v>
      </c>
      <c r="AO17" s="77">
        <f t="shared" si="16"/>
        <v>50308.30414399998</v>
      </c>
      <c r="AP17" s="77"/>
      <c r="AQ17" s="77">
        <f t="shared" ref="AQ17:BB17" si="17">AQ8*$E$49</f>
        <v>41388.328758249983</v>
      </c>
      <c r="AR17" s="77">
        <f t="shared" si="17"/>
        <v>43694.722298999979</v>
      </c>
      <c r="AS17" s="77">
        <f t="shared" si="17"/>
        <v>46001.115839749982</v>
      </c>
      <c r="AT17" s="77">
        <f t="shared" si="17"/>
        <v>48307.509380499985</v>
      </c>
      <c r="AU17" s="77">
        <f t="shared" si="17"/>
        <v>50613.902921249981</v>
      </c>
      <c r="AV17" s="77">
        <f t="shared" si="17"/>
        <v>52920.296461999977</v>
      </c>
      <c r="AW17" s="77">
        <f t="shared" si="17"/>
        <v>55226.690002749972</v>
      </c>
      <c r="AX17" s="77">
        <f t="shared" si="17"/>
        <v>57533.083543499968</v>
      </c>
      <c r="AY17" s="77">
        <f t="shared" si="17"/>
        <v>59839.477084249957</v>
      </c>
      <c r="AZ17" s="77">
        <f t="shared" si="17"/>
        <v>62145.870624999952</v>
      </c>
      <c r="BA17" s="77">
        <f t="shared" si="17"/>
        <v>64452.264165749948</v>
      </c>
      <c r="BB17" s="77">
        <f t="shared" si="17"/>
        <v>66758.657706499944</v>
      </c>
      <c r="BC17" s="77"/>
      <c r="BD17" s="77">
        <f t="shared" ref="BD17:BO17" si="18">BD8*$E$50</f>
        <v>69850.025756666626</v>
      </c>
      <c r="BE17" s="77">
        <f t="shared" si="18"/>
        <v>72487.510581633294</v>
      </c>
      <c r="BF17" s="77">
        <f t="shared" si="18"/>
        <v>75124.995406599963</v>
      </c>
      <c r="BG17" s="77">
        <f t="shared" si="18"/>
        <v>77762.480231566631</v>
      </c>
      <c r="BH17" s="77">
        <f t="shared" si="18"/>
        <v>80399.9650565333</v>
      </c>
      <c r="BI17" s="77">
        <f t="shared" si="18"/>
        <v>83037.449881499968</v>
      </c>
      <c r="BJ17" s="77">
        <f t="shared" si="18"/>
        <v>85674.934706466651</v>
      </c>
      <c r="BK17" s="77">
        <f t="shared" si="18"/>
        <v>88312.419531433319</v>
      </c>
      <c r="BL17" s="77">
        <f t="shared" si="18"/>
        <v>90949.904356399988</v>
      </c>
      <c r="BM17" s="77">
        <f t="shared" si="18"/>
        <v>93587.389181366656</v>
      </c>
      <c r="BN17" s="77">
        <f t="shared" si="18"/>
        <v>96224.87400633331</v>
      </c>
      <c r="BO17" s="77">
        <f t="shared" si="18"/>
        <v>98862.358831299978</v>
      </c>
      <c r="BP17" s="77"/>
      <c r="BQ17" s="77">
        <f t="shared" ref="BQ17:CB17" si="19">BQ8*$E$51</f>
        <v>103512.19579039997</v>
      </c>
      <c r="BR17" s="77">
        <f t="shared" si="19"/>
        <v>106214.82815799997</v>
      </c>
      <c r="BS17" s="77">
        <f t="shared" si="19"/>
        <v>108917.46052559998</v>
      </c>
      <c r="BT17" s="77">
        <f t="shared" si="19"/>
        <v>111620.09289319998</v>
      </c>
      <c r="BU17" s="77">
        <f t="shared" si="19"/>
        <v>114322.72526079998</v>
      </c>
      <c r="BV17" s="77">
        <f t="shared" si="19"/>
        <v>117025.35762839999</v>
      </c>
      <c r="BW17" s="77">
        <f t="shared" si="19"/>
        <v>119727.98999599999</v>
      </c>
      <c r="BX17" s="77">
        <f t="shared" si="19"/>
        <v>122430.62236359999</v>
      </c>
      <c r="BY17" s="77">
        <f t="shared" si="19"/>
        <v>125133.25473119998</v>
      </c>
      <c r="BZ17" s="77">
        <f t="shared" si="19"/>
        <v>127835.88709879998</v>
      </c>
      <c r="CA17" s="77">
        <f t="shared" si="19"/>
        <v>130538.51946639999</v>
      </c>
      <c r="CB17" s="77">
        <f t="shared" si="19"/>
        <v>133241.15183399999</v>
      </c>
      <c r="CC17" s="77"/>
      <c r="CD17" s="75">
        <f>SUM(D17:CB17)</f>
        <v>3789332.5814752239</v>
      </c>
    </row>
    <row r="18" spans="1:82" s="76" customFormat="1">
      <c r="A18" s="94">
        <f t="shared" si="2"/>
        <v>12</v>
      </c>
      <c r="B18" s="74" t="s">
        <v>1895</v>
      </c>
      <c r="C18" s="74"/>
      <c r="D18" s="77">
        <f t="shared" ref="D18:O18" si="20">D9*$E$46</f>
        <v>-571.90391533333332</v>
      </c>
      <c r="E18" s="77">
        <f t="shared" si="20"/>
        <v>-571.90391533333332</v>
      </c>
      <c r="F18" s="77">
        <f t="shared" si="20"/>
        <v>-571.90391533333332</v>
      </c>
      <c r="G18" s="77">
        <f t="shared" si="20"/>
        <v>-571.90391533333332</v>
      </c>
      <c r="H18" s="77">
        <f t="shared" si="20"/>
        <v>-571.90391533333332</v>
      </c>
      <c r="I18" s="77">
        <f t="shared" si="20"/>
        <v>-571.90391533333332</v>
      </c>
      <c r="J18" s="77">
        <f t="shared" si="20"/>
        <v>-571.90391533333332</v>
      </c>
      <c r="K18" s="77">
        <f t="shared" si="20"/>
        <v>-571.90391533333332</v>
      </c>
      <c r="L18" s="77">
        <f t="shared" si="20"/>
        <v>-571.90391533333332</v>
      </c>
      <c r="M18" s="77">
        <f t="shared" si="20"/>
        <v>-571.90391533333332</v>
      </c>
      <c r="N18" s="77">
        <f t="shared" si="20"/>
        <v>-571.90391533333332</v>
      </c>
      <c r="O18" s="77">
        <f t="shared" si="20"/>
        <v>-571.90391533333332</v>
      </c>
      <c r="P18" s="77">
        <f>SUM(D18:O18)</f>
        <v>-6862.8469839999998</v>
      </c>
      <c r="Q18" s="77">
        <f t="shared" ref="Q18:AB18" si="21">Q9*$E$47</f>
        <v>-1521.8622690374991</v>
      </c>
      <c r="R18" s="77">
        <f t="shared" si="21"/>
        <v>-1521.8622690374991</v>
      </c>
      <c r="S18" s="77">
        <f t="shared" si="21"/>
        <v>-1521.8622690374991</v>
      </c>
      <c r="T18" s="77">
        <f t="shared" si="21"/>
        <v>-1521.8622690374991</v>
      </c>
      <c r="U18" s="77">
        <f t="shared" si="21"/>
        <v>-1521.8622690374991</v>
      </c>
      <c r="V18" s="77">
        <f t="shared" si="21"/>
        <v>-1521.8622690374991</v>
      </c>
      <c r="W18" s="77">
        <f t="shared" si="21"/>
        <v>-1521.8622690374991</v>
      </c>
      <c r="X18" s="77">
        <f t="shared" si="21"/>
        <v>-1521.8622690374991</v>
      </c>
      <c r="Y18" s="77">
        <f t="shared" si="21"/>
        <v>-1521.8622690374991</v>
      </c>
      <c r="Z18" s="77">
        <f t="shared" si="21"/>
        <v>-1521.8622690374991</v>
      </c>
      <c r="AA18" s="77">
        <f t="shared" si="21"/>
        <v>-1521.8622690374991</v>
      </c>
      <c r="AB18" s="77">
        <f t="shared" si="21"/>
        <v>-1521.8622690374991</v>
      </c>
      <c r="AC18" s="77">
        <f>SUM(Q18:AB18)</f>
        <v>-18262.347228449991</v>
      </c>
      <c r="AD18" s="77">
        <f t="shared" ref="AD18:AO18" si="22">AD9*$E$48</f>
        <v>-2178.8736073333325</v>
      </c>
      <c r="AE18" s="77">
        <f t="shared" si="22"/>
        <v>-2178.8736073333325</v>
      </c>
      <c r="AF18" s="77">
        <f t="shared" si="22"/>
        <v>-2178.8736073333325</v>
      </c>
      <c r="AG18" s="77">
        <f t="shared" si="22"/>
        <v>-2178.8736073333325</v>
      </c>
      <c r="AH18" s="77">
        <f t="shared" si="22"/>
        <v>-2178.8736073333325</v>
      </c>
      <c r="AI18" s="77">
        <f t="shared" si="22"/>
        <v>-2178.8736073333325</v>
      </c>
      <c r="AJ18" s="77">
        <f t="shared" si="22"/>
        <v>-2178.8736073333325</v>
      </c>
      <c r="AK18" s="77">
        <f t="shared" si="22"/>
        <v>-2178.8736073333325</v>
      </c>
      <c r="AL18" s="77">
        <f t="shared" si="22"/>
        <v>-2178.8736073333325</v>
      </c>
      <c r="AM18" s="77">
        <f t="shared" si="22"/>
        <v>-2178.8736073333325</v>
      </c>
      <c r="AN18" s="77">
        <f t="shared" si="22"/>
        <v>-2178.8736073333325</v>
      </c>
      <c r="AO18" s="77">
        <f t="shared" si="22"/>
        <v>-2178.8736073333325</v>
      </c>
      <c r="AP18" s="77">
        <f>SUM(AD18:AO18)</f>
        <v>-26146.483287999985</v>
      </c>
      <c r="AQ18" s="77">
        <f t="shared" ref="AQ18:BB18" si="23">AQ9*$E$49</f>
        <v>-2306.3935407499998</v>
      </c>
      <c r="AR18" s="77">
        <f t="shared" si="23"/>
        <v>-2306.3935407499998</v>
      </c>
      <c r="AS18" s="77">
        <f t="shared" si="23"/>
        <v>-2306.3935407499998</v>
      </c>
      <c r="AT18" s="77">
        <f t="shared" si="23"/>
        <v>-2306.3935407499998</v>
      </c>
      <c r="AU18" s="77">
        <f t="shared" si="23"/>
        <v>-2306.3935407499998</v>
      </c>
      <c r="AV18" s="77">
        <f t="shared" si="23"/>
        <v>-2306.3935407499998</v>
      </c>
      <c r="AW18" s="77">
        <f t="shared" si="23"/>
        <v>-2306.3935407499998</v>
      </c>
      <c r="AX18" s="77">
        <f t="shared" si="23"/>
        <v>-2306.3935407499998</v>
      </c>
      <c r="AY18" s="77">
        <f t="shared" si="23"/>
        <v>-2306.3935407499998</v>
      </c>
      <c r="AZ18" s="77">
        <f t="shared" si="23"/>
        <v>-2306.3935407499998</v>
      </c>
      <c r="BA18" s="77">
        <f t="shared" si="23"/>
        <v>-2306.3935407499998</v>
      </c>
      <c r="BB18" s="77">
        <f t="shared" si="23"/>
        <v>-2306.3935407499998</v>
      </c>
      <c r="BC18" s="77">
        <f>SUM(AQ18:BB18)</f>
        <v>-27676.722488999996</v>
      </c>
      <c r="BD18" s="77">
        <f t="shared" ref="BD18:BO18" si="24">BD9*$E$50</f>
        <v>-2637.4848249666666</v>
      </c>
      <c r="BE18" s="77">
        <f t="shared" si="24"/>
        <v>-2637.4848249666666</v>
      </c>
      <c r="BF18" s="77">
        <f t="shared" si="24"/>
        <v>-2637.4848249666666</v>
      </c>
      <c r="BG18" s="77">
        <f t="shared" si="24"/>
        <v>-2637.4848249666666</v>
      </c>
      <c r="BH18" s="77">
        <f t="shared" si="24"/>
        <v>-2637.4848249666666</v>
      </c>
      <c r="BI18" s="77">
        <f t="shared" si="24"/>
        <v>-2637.4848249666666</v>
      </c>
      <c r="BJ18" s="77">
        <f t="shared" si="24"/>
        <v>-2637.4848249666666</v>
      </c>
      <c r="BK18" s="77">
        <f t="shared" si="24"/>
        <v>-2637.4848249666666</v>
      </c>
      <c r="BL18" s="77">
        <f t="shared" si="24"/>
        <v>-2637.4848249666666</v>
      </c>
      <c r="BM18" s="77">
        <f t="shared" si="24"/>
        <v>-2637.4848249666666</v>
      </c>
      <c r="BN18" s="77">
        <f t="shared" si="24"/>
        <v>-2637.4848249666666</v>
      </c>
      <c r="BO18" s="77">
        <f t="shared" si="24"/>
        <v>-2637.4848249666666</v>
      </c>
      <c r="BP18" s="77">
        <f>SUM(BD18:BO18)</f>
        <v>-31649.817899600006</v>
      </c>
      <c r="BQ18" s="77">
        <f t="shared" ref="BQ18:CB18" si="25">BQ9*$E$51</f>
        <v>-2702.6323675999997</v>
      </c>
      <c r="BR18" s="77">
        <f t="shared" si="25"/>
        <v>-2702.6323675999997</v>
      </c>
      <c r="BS18" s="77">
        <f t="shared" si="25"/>
        <v>-2702.6323675999997</v>
      </c>
      <c r="BT18" s="77">
        <f t="shared" si="25"/>
        <v>-2702.6323675999997</v>
      </c>
      <c r="BU18" s="77">
        <f t="shared" si="25"/>
        <v>-2702.6323675999997</v>
      </c>
      <c r="BV18" s="77">
        <f t="shared" si="25"/>
        <v>-2702.6323675999997</v>
      </c>
      <c r="BW18" s="77">
        <f t="shared" si="25"/>
        <v>-2702.6323675999997</v>
      </c>
      <c r="BX18" s="77">
        <f t="shared" si="25"/>
        <v>-2702.6323675999997</v>
      </c>
      <c r="BY18" s="77">
        <f t="shared" si="25"/>
        <v>-2702.6323675999997</v>
      </c>
      <c r="BZ18" s="77">
        <f t="shared" si="25"/>
        <v>-2702.6323675999997</v>
      </c>
      <c r="CA18" s="77">
        <f t="shared" si="25"/>
        <v>-2702.6323675999997</v>
      </c>
      <c r="CB18" s="77">
        <f t="shared" si="25"/>
        <v>-2702.6323675999997</v>
      </c>
      <c r="CC18" s="77">
        <f>SUM(BQ18:CB18)</f>
        <v>-32431.588411199995</v>
      </c>
      <c r="CD18" s="75">
        <f>CC18+BP18+BC18+AP18+AC18+P18</f>
        <v>-143029.80630024997</v>
      </c>
    </row>
    <row r="19" spans="1:82" s="76" customFormat="1">
      <c r="A19" s="94">
        <f t="shared" si="2"/>
        <v>13</v>
      </c>
      <c r="B19" s="74" t="s">
        <v>1891</v>
      </c>
      <c r="C19" s="74"/>
      <c r="D19" s="77">
        <f t="shared" ref="D19:O19" si="26">D10*$E$46</f>
        <v>69825.415840000001</v>
      </c>
      <c r="E19" s="77">
        <f t="shared" si="26"/>
        <v>4979.88</v>
      </c>
      <c r="F19" s="77">
        <f t="shared" si="26"/>
        <v>13406.361280000001</v>
      </c>
      <c r="G19" s="77">
        <f t="shared" si="26"/>
        <v>0</v>
      </c>
      <c r="H19" s="77">
        <f t="shared" si="26"/>
        <v>0</v>
      </c>
      <c r="I19" s="77">
        <f t="shared" si="26"/>
        <v>0</v>
      </c>
      <c r="J19" s="77">
        <f t="shared" si="26"/>
        <v>5279.1715999999997</v>
      </c>
      <c r="K19" s="77">
        <f t="shared" si="26"/>
        <v>5997.7475200000008</v>
      </c>
      <c r="L19" s="77">
        <f t="shared" si="26"/>
        <v>12336.62088</v>
      </c>
      <c r="M19" s="77">
        <f t="shared" si="26"/>
        <v>0</v>
      </c>
      <c r="N19" s="77">
        <f t="shared" si="26"/>
        <v>0</v>
      </c>
      <c r="O19" s="77">
        <f t="shared" si="26"/>
        <v>25431.742560000002</v>
      </c>
      <c r="P19" s="77">
        <f>SUM(D19:O19)</f>
        <v>137256.93968000001</v>
      </c>
      <c r="Q19" s="77">
        <f t="shared" ref="Q19:AB19" si="27">Q10*$E$47</f>
        <v>486.30566400000004</v>
      </c>
      <c r="R19" s="77">
        <f t="shared" si="27"/>
        <v>486.30328500000002</v>
      </c>
      <c r="S19" s="77">
        <f t="shared" si="27"/>
        <v>353.99282099999999</v>
      </c>
      <c r="T19" s="77">
        <f t="shared" si="27"/>
        <v>8292.0520799999995</v>
      </c>
      <c r="U19" s="77">
        <f t="shared" si="27"/>
        <v>0</v>
      </c>
      <c r="V19" s="77">
        <f t="shared" si="27"/>
        <v>1074.3897060000002</v>
      </c>
      <c r="W19" s="77">
        <f t="shared" si="27"/>
        <v>36239.559174000002</v>
      </c>
      <c r="X19" s="77">
        <f t="shared" si="27"/>
        <v>0</v>
      </c>
      <c r="Y19" s="77">
        <f t="shared" si="27"/>
        <v>16474.824795</v>
      </c>
      <c r="Z19" s="77">
        <f t="shared" si="27"/>
        <v>228.15561599999998</v>
      </c>
      <c r="AA19" s="77">
        <f t="shared" si="27"/>
        <v>0</v>
      </c>
      <c r="AB19" s="77">
        <f t="shared" si="27"/>
        <v>20116.310136</v>
      </c>
      <c r="AC19" s="77">
        <f>SUM(Q19:AB19)</f>
        <v>83751.893276999996</v>
      </c>
      <c r="AD19" s="77">
        <f t="shared" ref="AD19:AO19" si="28">AD10*$E$48</f>
        <v>2185.6344640000002</v>
      </c>
      <c r="AE19" s="77">
        <f t="shared" si="28"/>
        <v>24.410368000000002</v>
      </c>
      <c r="AF19" s="77">
        <f t="shared" si="28"/>
        <v>0</v>
      </c>
      <c r="AG19" s="77">
        <f t="shared" si="28"/>
        <v>29710.462336000004</v>
      </c>
      <c r="AH19" s="77">
        <f t="shared" si="28"/>
        <v>592.01504</v>
      </c>
      <c r="AI19" s="77">
        <f t="shared" si="28"/>
        <v>2182.7785599999997</v>
      </c>
      <c r="AJ19" s="77">
        <f t="shared" si="28"/>
        <v>3714.4314560000003</v>
      </c>
      <c r="AK19" s="77">
        <f t="shared" si="28"/>
        <v>2851.9961600000001</v>
      </c>
      <c r="AL19" s="77">
        <f t="shared" si="28"/>
        <v>564.94188800000006</v>
      </c>
      <c r="AM19" s="77">
        <f t="shared" si="28"/>
        <v>8886.8098560000017</v>
      </c>
      <c r="AN19" s="77">
        <f t="shared" si="28"/>
        <v>2866.1416319999998</v>
      </c>
      <c r="AO19" s="77">
        <f t="shared" si="28"/>
        <v>40545.773472000008</v>
      </c>
      <c r="AP19" s="77">
        <f>SUM(AD19:AO19)</f>
        <v>94125.39523200001</v>
      </c>
      <c r="AQ19" s="77">
        <f t="shared" ref="AQ19:BB19" si="29">AQ10*$E$49</f>
        <v>2491.5851949999997</v>
      </c>
      <c r="AR19" s="77">
        <f t="shared" si="29"/>
        <v>399.24299999999999</v>
      </c>
      <c r="AS19" s="77">
        <f t="shared" si="29"/>
        <v>6073.1902650000002</v>
      </c>
      <c r="AT19" s="77">
        <f t="shared" si="29"/>
        <v>2046.9728699999998</v>
      </c>
      <c r="AU19" s="77">
        <f t="shared" si="29"/>
        <v>0</v>
      </c>
      <c r="AV19" s="77">
        <f t="shared" si="29"/>
        <v>776.0457899999999</v>
      </c>
      <c r="AW19" s="77">
        <f t="shared" si="29"/>
        <v>14810.406225000001</v>
      </c>
      <c r="AX19" s="77">
        <f t="shared" si="29"/>
        <v>0</v>
      </c>
      <c r="AY19" s="77">
        <f t="shared" si="29"/>
        <v>5912.5876200000002</v>
      </c>
      <c r="AZ19" s="77">
        <f t="shared" si="29"/>
        <v>8659.1605999999992</v>
      </c>
      <c r="BA19" s="77">
        <f t="shared" si="29"/>
        <v>16025.402220000002</v>
      </c>
      <c r="BB19" s="77">
        <f t="shared" si="29"/>
        <v>16981.500954999996</v>
      </c>
      <c r="BC19" s="77">
        <f>SUM(AQ19:BB19)</f>
        <v>74176.09474</v>
      </c>
      <c r="BD19" s="77">
        <f t="shared" ref="BD19:BO19" si="30">BD10*$E$50</f>
        <v>0</v>
      </c>
      <c r="BE19" s="77">
        <f t="shared" si="30"/>
        <v>0</v>
      </c>
      <c r="BF19" s="77">
        <f t="shared" si="30"/>
        <v>434.25970600000005</v>
      </c>
      <c r="BG19" s="77">
        <f t="shared" si="30"/>
        <v>55.886649999999996</v>
      </c>
      <c r="BH19" s="77">
        <f t="shared" si="30"/>
        <v>0</v>
      </c>
      <c r="BI19" s="77">
        <f t="shared" si="30"/>
        <v>0</v>
      </c>
      <c r="BJ19" s="77">
        <f t="shared" si="30"/>
        <v>0</v>
      </c>
      <c r="BK19" s="77">
        <f t="shared" si="30"/>
        <v>0</v>
      </c>
      <c r="BL19" s="77">
        <f t="shared" si="30"/>
        <v>757.00199999999995</v>
      </c>
      <c r="BM19" s="77">
        <f t="shared" si="30"/>
        <v>1859.5025559999997</v>
      </c>
      <c r="BN19" s="77">
        <f t="shared" si="30"/>
        <v>0</v>
      </c>
      <c r="BO19" s="77">
        <f t="shared" si="30"/>
        <v>0</v>
      </c>
      <c r="BP19" s="77">
        <f>SUM(BD19:BO19)</f>
        <v>3106.6509119999996</v>
      </c>
      <c r="BQ19" s="77">
        <f t="shared" ref="BQ19:CB19" si="31">BQ10*$E$51</f>
        <v>0</v>
      </c>
      <c r="BR19" s="77">
        <f t="shared" si="31"/>
        <v>0</v>
      </c>
      <c r="BS19" s="77">
        <f t="shared" si="31"/>
        <v>0</v>
      </c>
      <c r="BT19" s="77">
        <f t="shared" si="31"/>
        <v>0</v>
      </c>
      <c r="BU19" s="77">
        <f t="shared" si="31"/>
        <v>0</v>
      </c>
      <c r="BV19" s="77">
        <f t="shared" si="31"/>
        <v>0</v>
      </c>
      <c r="BW19" s="77">
        <f t="shared" si="31"/>
        <v>0</v>
      </c>
      <c r="BX19" s="77">
        <f t="shared" si="31"/>
        <v>0</v>
      </c>
      <c r="BY19" s="77">
        <f t="shared" si="31"/>
        <v>0</v>
      </c>
      <c r="BZ19" s="77">
        <f t="shared" si="31"/>
        <v>0</v>
      </c>
      <c r="CA19" s="77">
        <f t="shared" si="31"/>
        <v>0</v>
      </c>
      <c r="CB19" s="77">
        <f t="shared" si="31"/>
        <v>0</v>
      </c>
      <c r="CC19" s="77">
        <f>SUM(BQ19:CB19)</f>
        <v>0</v>
      </c>
      <c r="CD19" s="75">
        <f>CC19+BP19+BC19+AP19+AC19+P19</f>
        <v>392416.973841</v>
      </c>
    </row>
    <row r="20" spans="1:82" s="76" customFormat="1">
      <c r="A20" s="94">
        <f t="shared" si="2"/>
        <v>14</v>
      </c>
      <c r="B20" s="74" t="s">
        <v>1898</v>
      </c>
      <c r="C20" s="74"/>
      <c r="D20" s="77">
        <f t="shared" ref="D20:O20" si="32">D11*$E$46</f>
        <v>-60.972972879938084</v>
      </c>
      <c r="E20" s="77">
        <f t="shared" si="32"/>
        <v>-6.1810114354828114</v>
      </c>
      <c r="F20" s="77">
        <f t="shared" si="32"/>
        <v>-6.1810114354828114</v>
      </c>
      <c r="G20" s="77">
        <f t="shared" si="32"/>
        <v>-6.1810114354828114</v>
      </c>
      <c r="H20" s="77">
        <f t="shared" si="32"/>
        <v>-6.1810114354828114</v>
      </c>
      <c r="I20" s="77">
        <f t="shared" si="32"/>
        <v>-6.1810114354828114</v>
      </c>
      <c r="J20" s="77">
        <f t="shared" si="32"/>
        <v>-6.1810114354828114</v>
      </c>
      <c r="K20" s="77">
        <f t="shared" si="32"/>
        <v>-6.1810114354828114</v>
      </c>
      <c r="L20" s="77">
        <f t="shared" si="32"/>
        <v>-6.1810114354828114</v>
      </c>
      <c r="M20" s="77">
        <f t="shared" si="32"/>
        <v>-6.1810114354828114</v>
      </c>
      <c r="N20" s="77">
        <f t="shared" si="32"/>
        <v>-6.1810114354828114</v>
      </c>
      <c r="O20" s="77">
        <f t="shared" si="32"/>
        <v>-6.1810114354828114</v>
      </c>
      <c r="P20" s="77"/>
      <c r="Q20" s="77">
        <f t="shared" ref="Q20:AB20" si="33">Q11*$E$46-0.1415</f>
        <v>-5.7071039342862289</v>
      </c>
      <c r="R20" s="77">
        <f t="shared" si="33"/>
        <v>-5.7071039342862289</v>
      </c>
      <c r="S20" s="77">
        <f t="shared" si="33"/>
        <v>-5.7071039342862289</v>
      </c>
      <c r="T20" s="77">
        <f t="shared" si="33"/>
        <v>-5.7071039342862289</v>
      </c>
      <c r="U20" s="77">
        <f t="shared" si="33"/>
        <v>-5.7071039342862289</v>
      </c>
      <c r="V20" s="77">
        <f t="shared" si="33"/>
        <v>-5.7071039342862289</v>
      </c>
      <c r="W20" s="77">
        <f t="shared" si="33"/>
        <v>-5.7071039342862289</v>
      </c>
      <c r="X20" s="77">
        <f t="shared" si="33"/>
        <v>-5.7071039342862289</v>
      </c>
      <c r="Y20" s="77">
        <f t="shared" si="33"/>
        <v>-5.7071039342862289</v>
      </c>
      <c r="Z20" s="77">
        <f t="shared" si="33"/>
        <v>-5.7071039342862289</v>
      </c>
      <c r="AA20" s="77">
        <f t="shared" si="33"/>
        <v>-5.7071039342862289</v>
      </c>
      <c r="AB20" s="77">
        <f t="shared" si="33"/>
        <v>-5.7071039342862289</v>
      </c>
      <c r="AC20" s="77"/>
      <c r="AD20" s="77">
        <f t="shared" ref="AD20:AO20" si="34">AD11*$E$46+0.8884</f>
        <v>-42.055056986343466</v>
      </c>
      <c r="AE20" s="77">
        <f t="shared" si="34"/>
        <v>-42.055056986343466</v>
      </c>
      <c r="AF20" s="77">
        <f t="shared" si="34"/>
        <v>-42.055056986343466</v>
      </c>
      <c r="AG20" s="77">
        <f t="shared" si="34"/>
        <v>-42.055056986343466</v>
      </c>
      <c r="AH20" s="77">
        <f t="shared" si="34"/>
        <v>-42.055056986343466</v>
      </c>
      <c r="AI20" s="77">
        <f t="shared" si="34"/>
        <v>-42.055056986343466</v>
      </c>
      <c r="AJ20" s="77">
        <f t="shared" si="34"/>
        <v>-42.055056986343466</v>
      </c>
      <c r="AK20" s="77">
        <f t="shared" si="34"/>
        <v>-42.055056986343466</v>
      </c>
      <c r="AL20" s="77">
        <f t="shared" si="34"/>
        <v>-42.055056986343466</v>
      </c>
      <c r="AM20" s="77">
        <f t="shared" si="34"/>
        <v>-42.055056986343466</v>
      </c>
      <c r="AN20" s="77">
        <f t="shared" si="34"/>
        <v>-42.055056986343466</v>
      </c>
      <c r="AO20" s="77">
        <f t="shared" si="34"/>
        <v>-42.055056986343466</v>
      </c>
      <c r="AP20" s="77"/>
      <c r="AQ20" s="77">
        <f t="shared" ref="AQ20:BB20" si="35">AQ11*$E$46+16.99278</f>
        <v>-54.04012568763973</v>
      </c>
      <c r="AR20" s="77">
        <f t="shared" si="35"/>
        <v>-54.04012568763973</v>
      </c>
      <c r="AS20" s="77">
        <f t="shared" si="35"/>
        <v>-54.04012568763973</v>
      </c>
      <c r="AT20" s="77">
        <f t="shared" si="35"/>
        <v>-54.04012568763973</v>
      </c>
      <c r="AU20" s="77">
        <f t="shared" si="35"/>
        <v>-54.04012568763973</v>
      </c>
      <c r="AV20" s="77">
        <f t="shared" si="35"/>
        <v>-54.04012568763973</v>
      </c>
      <c r="AW20" s="77">
        <f t="shared" si="35"/>
        <v>-54.04012568763973</v>
      </c>
      <c r="AX20" s="77">
        <f t="shared" si="35"/>
        <v>-54.04012568763973</v>
      </c>
      <c r="AY20" s="77">
        <f t="shared" si="35"/>
        <v>-54.04012568763973</v>
      </c>
      <c r="AZ20" s="77">
        <f t="shared" si="35"/>
        <v>-54.04012568763973</v>
      </c>
      <c r="BA20" s="77">
        <f t="shared" si="35"/>
        <v>-54.04012568763973</v>
      </c>
      <c r="BB20" s="77">
        <f t="shared" si="35"/>
        <v>-54.04012568763973</v>
      </c>
      <c r="BC20" s="77"/>
      <c r="BD20" s="77">
        <f t="shared" ref="BD20:CB20" si="36">BD11*$E$46</f>
        <v>0</v>
      </c>
      <c r="BE20" s="77">
        <f t="shared" si="36"/>
        <v>0</v>
      </c>
      <c r="BF20" s="77">
        <f t="shared" si="36"/>
        <v>0</v>
      </c>
      <c r="BG20" s="77">
        <f t="shared" si="36"/>
        <v>0</v>
      </c>
      <c r="BH20" s="77">
        <f t="shared" si="36"/>
        <v>0</v>
      </c>
      <c r="BI20" s="77">
        <f t="shared" si="36"/>
        <v>0</v>
      </c>
      <c r="BJ20" s="77">
        <f t="shared" si="36"/>
        <v>0</v>
      </c>
      <c r="BK20" s="77">
        <f t="shared" si="36"/>
        <v>0</v>
      </c>
      <c r="BL20" s="77">
        <f t="shared" si="36"/>
        <v>0</v>
      </c>
      <c r="BM20" s="77">
        <f t="shared" si="36"/>
        <v>0</v>
      </c>
      <c r="BN20" s="77">
        <f t="shared" si="36"/>
        <v>0</v>
      </c>
      <c r="BO20" s="77">
        <f t="shared" si="36"/>
        <v>0</v>
      </c>
      <c r="BP20" s="77"/>
      <c r="BQ20" s="77">
        <f t="shared" si="36"/>
        <v>0</v>
      </c>
      <c r="BR20" s="77">
        <f t="shared" si="36"/>
        <v>0</v>
      </c>
      <c r="BS20" s="77">
        <f t="shared" si="36"/>
        <v>0</v>
      </c>
      <c r="BT20" s="77">
        <f t="shared" si="36"/>
        <v>0</v>
      </c>
      <c r="BU20" s="77">
        <f t="shared" si="36"/>
        <v>0</v>
      </c>
      <c r="BV20" s="77">
        <f t="shared" si="36"/>
        <v>0</v>
      </c>
      <c r="BW20" s="77">
        <f t="shared" si="36"/>
        <v>0</v>
      </c>
      <c r="BX20" s="77">
        <f t="shared" si="36"/>
        <v>0</v>
      </c>
      <c r="BY20" s="77">
        <f t="shared" si="36"/>
        <v>0</v>
      </c>
      <c r="BZ20" s="77">
        <f t="shared" si="36"/>
        <v>0</v>
      </c>
      <c r="CA20" s="77">
        <f t="shared" si="36"/>
        <v>0</v>
      </c>
      <c r="CB20" s="77">
        <f t="shared" si="36"/>
        <v>0</v>
      </c>
      <c r="CC20" s="77"/>
      <c r="CD20" s="75">
        <f t="shared" ref="CD18:CD21" si="37">SUM(D20:CB20)</f>
        <v>-1350.5915379694829</v>
      </c>
    </row>
    <row r="21" spans="1:82" s="76" customFormat="1">
      <c r="A21" s="94">
        <f t="shared" si="2"/>
        <v>15</v>
      </c>
      <c r="B21" s="74" t="s">
        <v>1892</v>
      </c>
      <c r="C21" s="74"/>
      <c r="D21" s="77">
        <f t="shared" ref="D21:O21" si="38">D12*$E$46</f>
        <v>60.972972879938084</v>
      </c>
      <c r="E21" s="77">
        <f t="shared" si="38"/>
        <v>6.1810114354828114</v>
      </c>
      <c r="F21" s="77">
        <f t="shared" si="38"/>
        <v>6.1810114354828114</v>
      </c>
      <c r="G21" s="77">
        <f t="shared" si="38"/>
        <v>6.1810114354828114</v>
      </c>
      <c r="H21" s="77">
        <f t="shared" si="38"/>
        <v>6.1810114354828114</v>
      </c>
      <c r="I21" s="77">
        <f t="shared" si="38"/>
        <v>6.1810114354828114</v>
      </c>
      <c r="J21" s="77">
        <f t="shared" si="38"/>
        <v>6.1810114354828114</v>
      </c>
      <c r="K21" s="77">
        <f t="shared" si="38"/>
        <v>6.1810114354828114</v>
      </c>
      <c r="L21" s="77">
        <f t="shared" si="38"/>
        <v>6.1810114354828114</v>
      </c>
      <c r="M21" s="77">
        <f t="shared" si="38"/>
        <v>6.1810114354828114</v>
      </c>
      <c r="N21" s="77">
        <f t="shared" si="38"/>
        <v>6.1810114354828114</v>
      </c>
      <c r="O21" s="77">
        <f t="shared" si="38"/>
        <v>6.1810114354828114</v>
      </c>
      <c r="P21" s="77"/>
      <c r="Q21" s="77">
        <f t="shared" ref="Q21:AB21" si="39">Q12*$E$46+0.1415</f>
        <v>5.7071039342862289</v>
      </c>
      <c r="R21" s="77">
        <f t="shared" si="39"/>
        <v>5.7071039342862289</v>
      </c>
      <c r="S21" s="77">
        <f t="shared" si="39"/>
        <v>5.7071039342862289</v>
      </c>
      <c r="T21" s="77">
        <f t="shared" si="39"/>
        <v>5.7071039342862289</v>
      </c>
      <c r="U21" s="77">
        <f t="shared" si="39"/>
        <v>5.7071039342862289</v>
      </c>
      <c r="V21" s="77">
        <f t="shared" si="39"/>
        <v>5.7071039342862289</v>
      </c>
      <c r="W21" s="77">
        <f t="shared" si="39"/>
        <v>5.7071039342862289</v>
      </c>
      <c r="X21" s="77">
        <f t="shared" si="39"/>
        <v>5.7071039342862289</v>
      </c>
      <c r="Y21" s="77">
        <f t="shared" si="39"/>
        <v>5.7071039342862289</v>
      </c>
      <c r="Z21" s="77">
        <f t="shared" si="39"/>
        <v>5.7071039342862289</v>
      </c>
      <c r="AA21" s="77">
        <f t="shared" si="39"/>
        <v>5.7071039342862289</v>
      </c>
      <c r="AB21" s="77">
        <f t="shared" si="39"/>
        <v>5.7071039342862289</v>
      </c>
      <c r="AC21" s="77"/>
      <c r="AD21" s="77">
        <f t="shared" ref="AD21:AO21" si="40">AD12*$E$46-0.8884</f>
        <v>42.055056986343466</v>
      </c>
      <c r="AE21" s="77">
        <f t="shared" si="40"/>
        <v>42.055056986343466</v>
      </c>
      <c r="AF21" s="77">
        <f t="shared" si="40"/>
        <v>42.055056986343466</v>
      </c>
      <c r="AG21" s="77">
        <f t="shared" si="40"/>
        <v>42.055056986343466</v>
      </c>
      <c r="AH21" s="77">
        <f t="shared" si="40"/>
        <v>42.055056986343466</v>
      </c>
      <c r="AI21" s="77">
        <f t="shared" si="40"/>
        <v>42.055056986343466</v>
      </c>
      <c r="AJ21" s="77">
        <f t="shared" si="40"/>
        <v>42.055056986343466</v>
      </c>
      <c r="AK21" s="77">
        <f t="shared" si="40"/>
        <v>42.055056986343466</v>
      </c>
      <c r="AL21" s="77">
        <f t="shared" si="40"/>
        <v>42.055056986343466</v>
      </c>
      <c r="AM21" s="77">
        <f t="shared" si="40"/>
        <v>42.055056986343466</v>
      </c>
      <c r="AN21" s="77">
        <f t="shared" si="40"/>
        <v>42.055056986343466</v>
      </c>
      <c r="AO21" s="77">
        <f t="shared" si="40"/>
        <v>42.055056986343466</v>
      </c>
      <c r="AP21" s="77"/>
      <c r="AQ21" s="77">
        <f t="shared" ref="AQ21:BB21" si="41">AQ12*$E$46-16.99278</f>
        <v>54.04012568763973</v>
      </c>
      <c r="AR21" s="77">
        <f t="shared" si="41"/>
        <v>54.04012568763973</v>
      </c>
      <c r="AS21" s="77">
        <f t="shared" si="41"/>
        <v>54.04012568763973</v>
      </c>
      <c r="AT21" s="77">
        <f t="shared" si="41"/>
        <v>54.04012568763973</v>
      </c>
      <c r="AU21" s="77">
        <f t="shared" si="41"/>
        <v>54.04012568763973</v>
      </c>
      <c r="AV21" s="77">
        <f t="shared" si="41"/>
        <v>54.04012568763973</v>
      </c>
      <c r="AW21" s="77">
        <f t="shared" si="41"/>
        <v>54.04012568763973</v>
      </c>
      <c r="AX21" s="77">
        <f t="shared" si="41"/>
        <v>54.04012568763973</v>
      </c>
      <c r="AY21" s="77">
        <f t="shared" si="41"/>
        <v>54.04012568763973</v>
      </c>
      <c r="AZ21" s="77">
        <f t="shared" si="41"/>
        <v>54.04012568763973</v>
      </c>
      <c r="BA21" s="77">
        <f t="shared" si="41"/>
        <v>54.04012568763973</v>
      </c>
      <c r="BB21" s="77">
        <f t="shared" si="41"/>
        <v>54.04012568763973</v>
      </c>
      <c r="BC21" s="77"/>
      <c r="BD21" s="77">
        <f t="shared" ref="BD21:CB21" si="42">BD12*$E$46</f>
        <v>0</v>
      </c>
      <c r="BE21" s="77">
        <f t="shared" si="42"/>
        <v>0</v>
      </c>
      <c r="BF21" s="77">
        <f t="shared" si="42"/>
        <v>0</v>
      </c>
      <c r="BG21" s="77">
        <f t="shared" si="42"/>
        <v>0</v>
      </c>
      <c r="BH21" s="77">
        <f t="shared" si="42"/>
        <v>0</v>
      </c>
      <c r="BI21" s="77">
        <f t="shared" si="42"/>
        <v>0</v>
      </c>
      <c r="BJ21" s="77">
        <f t="shared" si="42"/>
        <v>0</v>
      </c>
      <c r="BK21" s="77">
        <f t="shared" si="42"/>
        <v>0</v>
      </c>
      <c r="BL21" s="77">
        <f t="shared" si="42"/>
        <v>0</v>
      </c>
      <c r="BM21" s="77">
        <f t="shared" si="42"/>
        <v>0</v>
      </c>
      <c r="BN21" s="77">
        <f t="shared" si="42"/>
        <v>0</v>
      </c>
      <c r="BO21" s="77">
        <f t="shared" si="42"/>
        <v>0</v>
      </c>
      <c r="BP21" s="77"/>
      <c r="BQ21" s="77">
        <f t="shared" si="42"/>
        <v>0</v>
      </c>
      <c r="BR21" s="77">
        <f t="shared" si="42"/>
        <v>0</v>
      </c>
      <c r="BS21" s="77">
        <f t="shared" si="42"/>
        <v>0</v>
      </c>
      <c r="BT21" s="77">
        <f t="shared" si="42"/>
        <v>0</v>
      </c>
      <c r="BU21" s="77">
        <f t="shared" si="42"/>
        <v>0</v>
      </c>
      <c r="BV21" s="77">
        <f t="shared" si="42"/>
        <v>0</v>
      </c>
      <c r="BW21" s="77">
        <f t="shared" si="42"/>
        <v>0</v>
      </c>
      <c r="BX21" s="77">
        <f t="shared" si="42"/>
        <v>0</v>
      </c>
      <c r="BY21" s="77">
        <f t="shared" si="42"/>
        <v>0</v>
      </c>
      <c r="BZ21" s="77">
        <f t="shared" si="42"/>
        <v>0</v>
      </c>
      <c r="CA21" s="77">
        <f t="shared" si="42"/>
        <v>0</v>
      </c>
      <c r="CB21" s="77">
        <f t="shared" si="42"/>
        <v>0</v>
      </c>
      <c r="CC21" s="77"/>
      <c r="CD21" s="75">
        <f t="shared" si="37"/>
        <v>1350.5915379694829</v>
      </c>
    </row>
    <row r="22" spans="1:82" s="3" customFormat="1">
      <c r="A22" s="94">
        <f t="shared" si="2"/>
        <v>16</v>
      </c>
      <c r="B22" s="80"/>
      <c r="C22" s="80"/>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8"/>
    </row>
    <row r="23" spans="1:82" s="3" customFormat="1">
      <c r="A23" s="94">
        <f t="shared" si="2"/>
        <v>17</v>
      </c>
      <c r="B23" s="80"/>
      <c r="C23" s="80"/>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8"/>
    </row>
    <row r="24" spans="1:82">
      <c r="A24" s="94">
        <f t="shared" si="2"/>
        <v>18</v>
      </c>
      <c r="B24" s="41" t="s">
        <v>1879</v>
      </c>
      <c r="D24" s="69">
        <f>D16+D20</f>
        <v>-69886.388812879944</v>
      </c>
      <c r="E24" s="69">
        <f t="shared" ref="E24:AL24" si="43">E16+E20+D24</f>
        <v>-74872.449824315423</v>
      </c>
      <c r="F24" s="69">
        <f t="shared" si="43"/>
        <v>-88284.992115750909</v>
      </c>
      <c r="G24" s="69">
        <f t="shared" si="43"/>
        <v>-88291.173127186397</v>
      </c>
      <c r="H24" s="69">
        <f t="shared" si="43"/>
        <v>-88297.354138621886</v>
      </c>
      <c r="I24" s="69">
        <f t="shared" si="43"/>
        <v>-88303.535150057374</v>
      </c>
      <c r="J24" s="69">
        <f t="shared" si="43"/>
        <v>-93588.887761492864</v>
      </c>
      <c r="K24" s="69">
        <f t="shared" si="43"/>
        <v>-99592.816292928343</v>
      </c>
      <c r="L24" s="69">
        <f t="shared" si="43"/>
        <v>-111935.61818436382</v>
      </c>
      <c r="M24" s="69">
        <f t="shared" si="43"/>
        <v>-111941.79919579931</v>
      </c>
      <c r="N24" s="69">
        <f t="shared" si="43"/>
        <v>-111947.9802072348</v>
      </c>
      <c r="O24" s="69">
        <f t="shared" si="43"/>
        <v>-137385.90377867027</v>
      </c>
      <c r="P24" s="69"/>
      <c r="Q24" s="69">
        <f>Q16+Q20+O24</f>
        <v>-137877.91654660457</v>
      </c>
      <c r="R24" s="69">
        <f t="shared" si="43"/>
        <v>-138369.92693553885</v>
      </c>
      <c r="S24" s="69">
        <f t="shared" si="43"/>
        <v>-138729.62686047313</v>
      </c>
      <c r="T24" s="69">
        <f t="shared" si="43"/>
        <v>-147027.38604440741</v>
      </c>
      <c r="U24" s="69">
        <f t="shared" si="43"/>
        <v>-147033.09314834169</v>
      </c>
      <c r="V24" s="69">
        <f t="shared" si="43"/>
        <v>-148113.18995827599</v>
      </c>
      <c r="W24" s="69">
        <f t="shared" si="43"/>
        <v>-184358.45623621027</v>
      </c>
      <c r="X24" s="69">
        <f t="shared" si="43"/>
        <v>-184364.16334014456</v>
      </c>
      <c r="Y24" s="69">
        <f t="shared" si="43"/>
        <v>-200844.69523907884</v>
      </c>
      <c r="Z24" s="69">
        <f t="shared" si="43"/>
        <v>-201078.55795901312</v>
      </c>
      <c r="AA24" s="69">
        <f t="shared" si="43"/>
        <v>-201084.26506294741</v>
      </c>
      <c r="AB24" s="69">
        <f t="shared" si="43"/>
        <v>-221206.28230288171</v>
      </c>
      <c r="AC24" s="69"/>
      <c r="AD24" s="69">
        <f>AD16+AD20+AB24</f>
        <v>-223433.97182386805</v>
      </c>
      <c r="AE24" s="69">
        <f t="shared" si="43"/>
        <v>-223500.4372488544</v>
      </c>
      <c r="AF24" s="69">
        <f t="shared" si="43"/>
        <v>-223542.49230584074</v>
      </c>
      <c r="AG24" s="69">
        <f t="shared" si="43"/>
        <v>-253295.00969882708</v>
      </c>
      <c r="AH24" s="69">
        <f t="shared" si="43"/>
        <v>-253929.07979581342</v>
      </c>
      <c r="AI24" s="69">
        <f t="shared" si="43"/>
        <v>-256153.91341279977</v>
      </c>
      <c r="AJ24" s="69">
        <f t="shared" si="43"/>
        <v>-259910.3999257861</v>
      </c>
      <c r="AK24" s="69">
        <f t="shared" si="43"/>
        <v>-262804.45114277245</v>
      </c>
      <c r="AL24" s="69">
        <f t="shared" si="43"/>
        <v>-263411.44808775879</v>
      </c>
      <c r="AM24" s="69">
        <f t="shared" ref="AM24:BU24" si="44">AM16+AM20+AL24</f>
        <v>-272340.31300074514</v>
      </c>
      <c r="AN24" s="69">
        <f t="shared" si="44"/>
        <v>-275248.50968973147</v>
      </c>
      <c r="AO24" s="69">
        <f t="shared" si="44"/>
        <v>-315836.33821871784</v>
      </c>
      <c r="AP24" s="69"/>
      <c r="AQ24" s="69">
        <f>AQ16+AQ20+AO24</f>
        <v>-318381.96353940549</v>
      </c>
      <c r="AR24" s="69">
        <f t="shared" si="44"/>
        <v>-318835.24666509312</v>
      </c>
      <c r="AS24" s="69">
        <f t="shared" si="44"/>
        <v>-324962.47705578076</v>
      </c>
      <c r="AT24" s="69">
        <f t="shared" si="44"/>
        <v>-327063.49005146843</v>
      </c>
      <c r="AU24" s="69">
        <f t="shared" si="44"/>
        <v>-327117.53017715609</v>
      </c>
      <c r="AV24" s="69">
        <f t="shared" si="44"/>
        <v>-327947.61609284376</v>
      </c>
      <c r="AW24" s="69">
        <f t="shared" si="44"/>
        <v>-342812.06244353141</v>
      </c>
      <c r="AX24" s="69">
        <f t="shared" si="44"/>
        <v>-342866.10256921907</v>
      </c>
      <c r="AY24" s="69">
        <f t="shared" si="44"/>
        <v>-348832.73031490669</v>
      </c>
      <c r="AZ24" s="69">
        <f t="shared" si="44"/>
        <v>-357545.93104059435</v>
      </c>
      <c r="BA24" s="69">
        <f t="shared" si="44"/>
        <v>-373625.37338628201</v>
      </c>
      <c r="BB24" s="69">
        <f t="shared" si="44"/>
        <v>-390660.91446696967</v>
      </c>
      <c r="BC24" s="69"/>
      <c r="BD24" s="69">
        <f>BD16+BD20+BB24</f>
        <v>-390660.91446696967</v>
      </c>
      <c r="BE24" s="69">
        <f t="shared" si="44"/>
        <v>-390660.91446696967</v>
      </c>
      <c r="BF24" s="69">
        <f t="shared" si="44"/>
        <v>-391095.17417296965</v>
      </c>
      <c r="BG24" s="69">
        <f t="shared" si="44"/>
        <v>-391151.06082296965</v>
      </c>
      <c r="BH24" s="69">
        <f t="shared" si="44"/>
        <v>-391151.06082296965</v>
      </c>
      <c r="BI24" s="69">
        <f t="shared" si="44"/>
        <v>-391151.06082296965</v>
      </c>
      <c r="BJ24" s="69">
        <f t="shared" si="44"/>
        <v>-391151.06082296965</v>
      </c>
      <c r="BK24" s="69">
        <f t="shared" si="44"/>
        <v>-391151.06082296965</v>
      </c>
      <c r="BL24" s="69">
        <f t="shared" si="44"/>
        <v>-391908.06282296963</v>
      </c>
      <c r="BM24" s="69">
        <f t="shared" si="44"/>
        <v>-393767.56537896965</v>
      </c>
      <c r="BN24" s="69">
        <f t="shared" si="44"/>
        <v>-393767.56537896965</v>
      </c>
      <c r="BO24" s="69">
        <f t="shared" si="44"/>
        <v>-393767.56537896965</v>
      </c>
      <c r="BP24" s="69"/>
      <c r="BQ24" s="69">
        <f>BQ16+BQ20+BO24</f>
        <v>-393767.56537896965</v>
      </c>
      <c r="BR24" s="69">
        <f t="shared" si="44"/>
        <v>-393767.56537896965</v>
      </c>
      <c r="BS24" s="69">
        <f t="shared" si="44"/>
        <v>-393767.56537896965</v>
      </c>
      <c r="BT24" s="69">
        <f t="shared" si="44"/>
        <v>-393767.56537896965</v>
      </c>
      <c r="BU24" s="69">
        <f t="shared" si="44"/>
        <v>-393767.56537896965</v>
      </c>
      <c r="BV24" s="69">
        <f t="shared" ref="BV24:CB24" si="45">BV16+BV20+BU24</f>
        <v>-393767.56537896965</v>
      </c>
      <c r="BW24" s="69">
        <f t="shared" si="45"/>
        <v>-393767.56537896965</v>
      </c>
      <c r="BX24" s="69">
        <f t="shared" si="45"/>
        <v>-393767.56537896965</v>
      </c>
      <c r="BY24" s="69">
        <f t="shared" si="45"/>
        <v>-393767.56537896965</v>
      </c>
      <c r="BZ24" s="69">
        <f t="shared" si="45"/>
        <v>-393767.56537896965</v>
      </c>
      <c r="CA24" s="69">
        <f t="shared" si="45"/>
        <v>-393767.56537896965</v>
      </c>
      <c r="CB24" s="69">
        <f t="shared" si="45"/>
        <v>-393767.56537896965</v>
      </c>
      <c r="CC24" s="69"/>
    </row>
    <row r="25" spans="1:82">
      <c r="A25" s="94">
        <f t="shared" si="2"/>
        <v>19</v>
      </c>
      <c r="B25" s="41" t="s">
        <v>1880</v>
      </c>
      <c r="D25" s="69">
        <f t="shared" ref="D25:AK25" si="46">-D17</f>
        <v>-571.90391533333332</v>
      </c>
      <c r="E25" s="69">
        <f t="shared" si="46"/>
        <v>-1143.8078306666666</v>
      </c>
      <c r="F25" s="69">
        <f t="shared" si="46"/>
        <v>-1715.7117459999997</v>
      </c>
      <c r="G25" s="69">
        <f t="shared" si="46"/>
        <v>-2287.6156613333333</v>
      </c>
      <c r="H25" s="69">
        <f t="shared" si="46"/>
        <v>-2859.5195766666666</v>
      </c>
      <c r="I25" s="69">
        <f t="shared" si="46"/>
        <v>-3431.4234919999999</v>
      </c>
      <c r="J25" s="69">
        <f t="shared" si="46"/>
        <v>-4003.3274073333332</v>
      </c>
      <c r="K25" s="69">
        <f t="shared" si="46"/>
        <v>-4575.2313226666665</v>
      </c>
      <c r="L25" s="69">
        <f t="shared" si="46"/>
        <v>-5147.1352379999989</v>
      </c>
      <c r="M25" s="69">
        <f t="shared" si="46"/>
        <v>-5719.0391533333323</v>
      </c>
      <c r="N25" s="69">
        <f t="shared" si="46"/>
        <v>-6290.9430686666647</v>
      </c>
      <c r="O25" s="69">
        <f t="shared" si="46"/>
        <v>-6862.846983999998</v>
      </c>
      <c r="P25" s="69"/>
      <c r="Q25" s="69">
        <f t="shared" si="46"/>
        <v>-8559.2385513374975</v>
      </c>
      <c r="R25" s="69">
        <f t="shared" si="46"/>
        <v>-10081.100820374995</v>
      </c>
      <c r="S25" s="69">
        <f t="shared" si="46"/>
        <v>-11602.963089412495</v>
      </c>
      <c r="T25" s="69">
        <f t="shared" si="46"/>
        <v>-13124.825358449993</v>
      </c>
      <c r="U25" s="69">
        <f t="shared" si="46"/>
        <v>-14646.687627487492</v>
      </c>
      <c r="V25" s="69">
        <f t="shared" si="46"/>
        <v>-16168.54989652499</v>
      </c>
      <c r="W25" s="69">
        <f t="shared" si="46"/>
        <v>-17690.412165562491</v>
      </c>
      <c r="X25" s="69">
        <f t="shared" si="46"/>
        <v>-19212.274434599989</v>
      </c>
      <c r="Y25" s="69">
        <f t="shared" si="46"/>
        <v>-20734.13670363749</v>
      </c>
      <c r="Z25" s="69">
        <f t="shared" si="46"/>
        <v>-22255.998972674992</v>
      </c>
      <c r="AA25" s="69">
        <f t="shared" si="46"/>
        <v>-23777.861241712493</v>
      </c>
      <c r="AB25" s="69">
        <f t="shared" si="46"/>
        <v>-25299.723510749991</v>
      </c>
      <c r="AC25" s="69"/>
      <c r="AD25" s="69">
        <f t="shared" si="46"/>
        <v>-26340.694463333326</v>
      </c>
      <c r="AE25" s="69">
        <f t="shared" si="46"/>
        <v>-28519.568070666657</v>
      </c>
      <c r="AF25" s="69">
        <f t="shared" si="46"/>
        <v>-30698.441677999992</v>
      </c>
      <c r="AG25" s="69">
        <f t="shared" si="46"/>
        <v>-32877.315285333323</v>
      </c>
      <c r="AH25" s="69">
        <f t="shared" si="46"/>
        <v>-35056.188892666658</v>
      </c>
      <c r="AI25" s="69">
        <f t="shared" si="46"/>
        <v>-37235.062499999985</v>
      </c>
      <c r="AJ25" s="69">
        <f t="shared" si="46"/>
        <v>-39413.93610733332</v>
      </c>
      <c r="AK25" s="69">
        <f t="shared" si="46"/>
        <v>-41592.809714666655</v>
      </c>
      <c r="AL25" s="69">
        <f t="shared" ref="AL25:BT25" si="47">-AL17</f>
        <v>-43771.683321999983</v>
      </c>
      <c r="AM25" s="69">
        <f t="shared" si="47"/>
        <v>-45950.556929333317</v>
      </c>
      <c r="AN25" s="69">
        <f t="shared" si="47"/>
        <v>-48129.430536666652</v>
      </c>
      <c r="AO25" s="69">
        <f t="shared" si="47"/>
        <v>-50308.30414399998</v>
      </c>
      <c r="AP25" s="69"/>
      <c r="AQ25" s="69">
        <f t="shared" si="47"/>
        <v>-41388.328758249983</v>
      </c>
      <c r="AR25" s="69">
        <f t="shared" si="47"/>
        <v>-43694.722298999979</v>
      </c>
      <c r="AS25" s="69">
        <f t="shared" si="47"/>
        <v>-46001.115839749982</v>
      </c>
      <c r="AT25" s="69">
        <f t="shared" si="47"/>
        <v>-48307.509380499985</v>
      </c>
      <c r="AU25" s="69">
        <f t="shared" si="47"/>
        <v>-50613.902921249981</v>
      </c>
      <c r="AV25" s="69">
        <f t="shared" si="47"/>
        <v>-52920.296461999977</v>
      </c>
      <c r="AW25" s="69">
        <f t="shared" si="47"/>
        <v>-55226.690002749972</v>
      </c>
      <c r="AX25" s="69">
        <f t="shared" si="47"/>
        <v>-57533.083543499968</v>
      </c>
      <c r="AY25" s="69">
        <f t="shared" si="47"/>
        <v>-59839.477084249957</v>
      </c>
      <c r="AZ25" s="69">
        <f t="shared" si="47"/>
        <v>-62145.870624999952</v>
      </c>
      <c r="BA25" s="69">
        <f t="shared" si="47"/>
        <v>-64452.264165749948</v>
      </c>
      <c r="BB25" s="69">
        <f t="shared" si="47"/>
        <v>-66758.657706499944</v>
      </c>
      <c r="BC25" s="69"/>
      <c r="BD25" s="69">
        <f t="shared" si="47"/>
        <v>-69850.025756666626</v>
      </c>
      <c r="BE25" s="69">
        <f t="shared" si="47"/>
        <v>-72487.510581633294</v>
      </c>
      <c r="BF25" s="69">
        <f t="shared" si="47"/>
        <v>-75124.995406599963</v>
      </c>
      <c r="BG25" s="69">
        <f t="shared" si="47"/>
        <v>-77762.480231566631</v>
      </c>
      <c r="BH25" s="69">
        <f t="shared" si="47"/>
        <v>-80399.9650565333</v>
      </c>
      <c r="BI25" s="69">
        <f t="shared" si="47"/>
        <v>-83037.449881499968</v>
      </c>
      <c r="BJ25" s="69">
        <f t="shared" si="47"/>
        <v>-85674.934706466651</v>
      </c>
      <c r="BK25" s="69">
        <f t="shared" si="47"/>
        <v>-88312.419531433319</v>
      </c>
      <c r="BL25" s="69">
        <f t="shared" si="47"/>
        <v>-90949.904356399988</v>
      </c>
      <c r="BM25" s="69">
        <f t="shared" si="47"/>
        <v>-93587.389181366656</v>
      </c>
      <c r="BN25" s="69">
        <f t="shared" si="47"/>
        <v>-96224.87400633331</v>
      </c>
      <c r="BO25" s="69">
        <f t="shared" si="47"/>
        <v>-98862.358831299978</v>
      </c>
      <c r="BP25" s="69"/>
      <c r="BQ25" s="69">
        <f t="shared" si="47"/>
        <v>-103512.19579039997</v>
      </c>
      <c r="BR25" s="69">
        <f t="shared" si="47"/>
        <v>-106214.82815799997</v>
      </c>
      <c r="BS25" s="69">
        <f t="shared" si="47"/>
        <v>-108917.46052559998</v>
      </c>
      <c r="BT25" s="69">
        <f t="shared" si="47"/>
        <v>-111620.09289319998</v>
      </c>
      <c r="BU25" s="69">
        <f t="shared" ref="BU25:CB25" si="48">-BU17</f>
        <v>-114322.72526079998</v>
      </c>
      <c r="BV25" s="69">
        <f t="shared" si="48"/>
        <v>-117025.35762839999</v>
      </c>
      <c r="BW25" s="69">
        <f t="shared" si="48"/>
        <v>-119727.98999599999</v>
      </c>
      <c r="BX25" s="69">
        <f t="shared" si="48"/>
        <v>-122430.62236359999</v>
      </c>
      <c r="BY25" s="69">
        <f t="shared" si="48"/>
        <v>-125133.25473119998</v>
      </c>
      <c r="BZ25" s="69">
        <f t="shared" si="48"/>
        <v>-127835.88709879998</v>
      </c>
      <c r="CA25" s="69">
        <f t="shared" si="48"/>
        <v>-130538.51946639999</v>
      </c>
      <c r="CB25" s="69">
        <f t="shared" si="48"/>
        <v>-133241.15183399999</v>
      </c>
      <c r="CC25" s="69"/>
    </row>
    <row r="26" spans="1:82">
      <c r="A26" s="94">
        <f t="shared" si="2"/>
        <v>20</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row>
    <row r="27" spans="1:82">
      <c r="A27" s="94">
        <f t="shared" si="2"/>
        <v>21</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row>
    <row r="28" spans="1:82">
      <c r="A28" s="94">
        <f t="shared" si="2"/>
        <v>22</v>
      </c>
      <c r="D28" s="44"/>
    </row>
    <row r="29" spans="1:82">
      <c r="A29" s="94">
        <f t="shared" si="2"/>
        <v>23</v>
      </c>
      <c r="B29" s="41" t="s">
        <v>1887</v>
      </c>
      <c r="AB29" s="43"/>
      <c r="BB29">
        <v>-6299</v>
      </c>
      <c r="BD29">
        <v>-6299</v>
      </c>
      <c r="BE29">
        <v>-6299</v>
      </c>
      <c r="BF29">
        <v>-6299</v>
      </c>
      <c r="BG29">
        <v>-6299</v>
      </c>
      <c r="BH29">
        <v>-6299</v>
      </c>
      <c r="BI29">
        <v>-6299</v>
      </c>
      <c r="BJ29">
        <v>-6299</v>
      </c>
      <c r="BK29">
        <v>-6299</v>
      </c>
      <c r="BL29">
        <v>-6299</v>
      </c>
      <c r="BM29">
        <v>-6299</v>
      </c>
      <c r="BN29">
        <v>-6299</v>
      </c>
      <c r="BO29">
        <v>-6299</v>
      </c>
      <c r="BQ29">
        <v>-6299</v>
      </c>
      <c r="BR29">
        <v>-6299</v>
      </c>
      <c r="BS29">
        <v>-6299</v>
      </c>
      <c r="BT29">
        <v>-6299</v>
      </c>
      <c r="BU29">
        <v>-6299</v>
      </c>
      <c r="BV29">
        <v>-6299</v>
      </c>
      <c r="BW29">
        <v>-6299</v>
      </c>
      <c r="BX29">
        <v>-6299</v>
      </c>
      <c r="BY29">
        <v>-6299</v>
      </c>
      <c r="BZ29">
        <v>-6299</v>
      </c>
      <c r="CA29">
        <v>-6299</v>
      </c>
      <c r="CB29">
        <v>-6299</v>
      </c>
    </row>
    <row r="30" spans="1:82" s="84" customFormat="1">
      <c r="A30" s="94">
        <f t="shared" si="2"/>
        <v>24</v>
      </c>
      <c r="B30" s="85" t="s">
        <v>1882</v>
      </c>
      <c r="C30" s="85">
        <v>27793125</v>
      </c>
      <c r="D30" s="84">
        <v>27127999</v>
      </c>
      <c r="E30" s="84">
        <v>27245640</v>
      </c>
      <c r="F30" s="84">
        <v>27182850</v>
      </c>
      <c r="G30" s="84">
        <v>27033744</v>
      </c>
      <c r="H30" s="84">
        <v>26096318</v>
      </c>
      <c r="I30" s="84">
        <v>26126987</v>
      </c>
      <c r="J30" s="84">
        <v>25553206</v>
      </c>
      <c r="K30" s="84">
        <v>25175066</v>
      </c>
      <c r="L30" s="84">
        <v>25337135</v>
      </c>
      <c r="M30" s="84">
        <v>25376290</v>
      </c>
      <c r="N30" s="84">
        <v>23613693</v>
      </c>
      <c r="O30" s="84">
        <v>24385664</v>
      </c>
      <c r="Q30" s="84">
        <v>25009262</v>
      </c>
      <c r="R30" s="84">
        <v>25024644</v>
      </c>
      <c r="S30" s="84">
        <v>25109091</v>
      </c>
      <c r="T30" s="84">
        <v>25141793</v>
      </c>
      <c r="U30" s="84">
        <v>24933682</v>
      </c>
      <c r="V30" s="84">
        <v>26182289</v>
      </c>
      <c r="W30" s="84">
        <v>26538784</v>
      </c>
      <c r="X30" s="84">
        <v>29288237</v>
      </c>
      <c r="Y30" s="84">
        <v>30049293</v>
      </c>
      <c r="Z30" s="84">
        <v>29924951</v>
      </c>
      <c r="AA30" s="84">
        <v>29962393</v>
      </c>
      <c r="AB30" s="84">
        <v>29919815</v>
      </c>
      <c r="AD30" s="84">
        <v>29237641</v>
      </c>
      <c r="AE30" s="84">
        <v>29121257</v>
      </c>
      <c r="AF30" s="84">
        <v>29474371</v>
      </c>
      <c r="AG30" s="84">
        <v>30355715</v>
      </c>
      <c r="AH30" s="84">
        <v>30727400</v>
      </c>
      <c r="AI30" s="84">
        <v>31401435</v>
      </c>
      <c r="AJ30" s="84">
        <v>31395852</v>
      </c>
      <c r="AK30" s="84">
        <v>31188243</v>
      </c>
      <c r="AL30" s="84">
        <v>31347797</v>
      </c>
      <c r="AM30" s="84">
        <v>34116748</v>
      </c>
      <c r="AN30" s="84">
        <v>34736240</v>
      </c>
      <c r="AO30" s="84">
        <v>35466174</v>
      </c>
      <c r="AQ30" s="84">
        <v>36176986</v>
      </c>
      <c r="AR30" s="84">
        <v>36222158</v>
      </c>
      <c r="AS30" s="84">
        <v>30324742</v>
      </c>
      <c r="AT30" s="84">
        <v>30409103</v>
      </c>
      <c r="AU30" s="84">
        <v>29212964</v>
      </c>
      <c r="AV30" s="84">
        <v>29707593</v>
      </c>
      <c r="AW30" s="84">
        <v>28759095</v>
      </c>
      <c r="AX30" s="84">
        <v>28852841</v>
      </c>
      <c r="AY30" s="84">
        <v>29106212</v>
      </c>
      <c r="AZ30" s="84">
        <v>29092196</v>
      </c>
      <c r="BA30" s="84">
        <v>29675182</v>
      </c>
      <c r="BB30" s="84">
        <v>31383081</v>
      </c>
      <c r="BD30" s="84">
        <v>28067710.539999999</v>
      </c>
      <c r="BE30" s="84">
        <v>29499382.100000001</v>
      </c>
      <c r="BF30" s="84">
        <v>29162168.420000002</v>
      </c>
      <c r="BG30" s="84">
        <v>29603164.020000003</v>
      </c>
      <c r="BH30" s="84">
        <v>29590233.490000002</v>
      </c>
      <c r="BI30" s="84">
        <v>29544673.25</v>
      </c>
      <c r="BJ30" s="84">
        <v>29813513.699999999</v>
      </c>
      <c r="BK30" s="84">
        <v>29634760.079999998</v>
      </c>
      <c r="BL30" s="84">
        <v>29541829.66</v>
      </c>
      <c r="BM30" s="84">
        <v>29756466.07</v>
      </c>
      <c r="BN30" s="84">
        <v>31078508.299999997</v>
      </c>
      <c r="BO30" s="84">
        <v>31425945.649999999</v>
      </c>
      <c r="BQ30" s="84">
        <v>31329479</v>
      </c>
      <c r="BR30" s="84">
        <v>31406728</v>
      </c>
      <c r="BS30" s="84">
        <v>31799533</v>
      </c>
      <c r="BT30" s="84">
        <v>31389632</v>
      </c>
      <c r="BU30" s="84">
        <v>31688252</v>
      </c>
      <c r="BV30" s="84">
        <v>31444702</v>
      </c>
      <c r="BW30" s="84">
        <v>32305730</v>
      </c>
      <c r="BX30" s="84">
        <v>30860716</v>
      </c>
      <c r="BY30" s="84">
        <v>29757288</v>
      </c>
      <c r="BZ30" s="84">
        <v>28288531</v>
      </c>
      <c r="CA30" s="84">
        <v>28223976</v>
      </c>
      <c r="CB30" s="84">
        <v>29321754</v>
      </c>
    </row>
    <row r="31" spans="1:82" s="84" customFormat="1">
      <c r="A31" s="94">
        <f t="shared" si="2"/>
        <v>25</v>
      </c>
      <c r="B31" s="85" t="s">
        <v>1884</v>
      </c>
      <c r="C31" s="85">
        <v>27793125</v>
      </c>
      <c r="D31" s="84">
        <f t="shared" ref="D31:O31" si="49">D30+D24</f>
        <v>27058112.611187119</v>
      </c>
      <c r="E31" s="84">
        <f t="shared" si="49"/>
        <v>27170767.550175685</v>
      </c>
      <c r="F31" s="84">
        <f t="shared" si="49"/>
        <v>27094565.007884249</v>
      </c>
      <c r="G31" s="84">
        <f t="shared" si="49"/>
        <v>26945452.826872814</v>
      </c>
      <c r="H31" s="84">
        <f t="shared" si="49"/>
        <v>26008020.64586138</v>
      </c>
      <c r="I31" s="84">
        <f t="shared" si="49"/>
        <v>26038683.464849941</v>
      </c>
      <c r="J31" s="84">
        <f t="shared" si="49"/>
        <v>25459617.112238508</v>
      </c>
      <c r="K31" s="84">
        <f t="shared" si="49"/>
        <v>25075473.183707073</v>
      </c>
      <c r="L31" s="84">
        <f t="shared" si="49"/>
        <v>25225199.381815635</v>
      </c>
      <c r="M31" s="84">
        <f t="shared" si="49"/>
        <v>25264348.2008042</v>
      </c>
      <c r="N31" s="84">
        <f t="shared" si="49"/>
        <v>23501745.019792765</v>
      </c>
      <c r="O31" s="84">
        <f t="shared" si="49"/>
        <v>24248278.096221332</v>
      </c>
      <c r="Q31" s="84">
        <f t="shared" ref="Q31:BA31" si="50">Q30+Q24</f>
        <v>24871384.083453394</v>
      </c>
      <c r="R31" s="84">
        <f t="shared" si="50"/>
        <v>24886274.073064461</v>
      </c>
      <c r="S31" s="84">
        <f t="shared" si="50"/>
        <v>24970361.373139527</v>
      </c>
      <c r="T31" s="84">
        <f t="shared" si="50"/>
        <v>24994765.613955591</v>
      </c>
      <c r="U31" s="84">
        <f t="shared" si="50"/>
        <v>24786648.906851657</v>
      </c>
      <c r="V31" s="84">
        <f t="shared" si="50"/>
        <v>26034175.810041726</v>
      </c>
      <c r="W31" s="84">
        <f t="shared" si="50"/>
        <v>26354425.54376379</v>
      </c>
      <c r="X31" s="84">
        <f t="shared" si="50"/>
        <v>29103872.836659856</v>
      </c>
      <c r="Y31" s="84">
        <f t="shared" si="50"/>
        <v>29848448.304760922</v>
      </c>
      <c r="Z31" s="84">
        <f t="shared" si="50"/>
        <v>29723872.442040987</v>
      </c>
      <c r="AA31" s="84">
        <f t="shared" si="50"/>
        <v>29761308.734937053</v>
      </c>
      <c r="AB31" s="84">
        <f t="shared" si="50"/>
        <v>29698608.717697117</v>
      </c>
      <c r="AD31" s="84">
        <f t="shared" si="50"/>
        <v>29014207.028176133</v>
      </c>
      <c r="AE31" s="84">
        <f t="shared" si="50"/>
        <v>28897756.562751144</v>
      </c>
      <c r="AF31" s="84">
        <f t="shared" si="50"/>
        <v>29250828.507694159</v>
      </c>
      <c r="AG31" s="84">
        <f t="shared" si="50"/>
        <v>30102419.990301173</v>
      </c>
      <c r="AH31" s="84">
        <f t="shared" si="50"/>
        <v>30473470.920204185</v>
      </c>
      <c r="AI31" s="84">
        <f t="shared" si="50"/>
        <v>31145281.086587202</v>
      </c>
      <c r="AJ31" s="84">
        <f t="shared" si="50"/>
        <v>31135941.600074213</v>
      </c>
      <c r="AK31" s="84">
        <f t="shared" si="50"/>
        <v>30925438.548857227</v>
      </c>
      <c r="AL31" s="84">
        <f t="shared" si="50"/>
        <v>31084385.551912241</v>
      </c>
      <c r="AM31" s="84">
        <f t="shared" si="50"/>
        <v>33844407.686999254</v>
      </c>
      <c r="AN31" s="84">
        <f t="shared" si="50"/>
        <v>34460991.490310267</v>
      </c>
      <c r="AO31" s="84">
        <f t="shared" si="50"/>
        <v>35150337.661781281</v>
      </c>
      <c r="AQ31" s="84">
        <f t="shared" si="50"/>
        <v>35858604.036460593</v>
      </c>
      <c r="AR31" s="84">
        <f t="shared" si="50"/>
        <v>35903322.75333491</v>
      </c>
      <c r="AS31" s="84">
        <f t="shared" si="50"/>
        <v>29999779.522944219</v>
      </c>
      <c r="AT31" s="84">
        <f t="shared" si="50"/>
        <v>30082039.509948533</v>
      </c>
      <c r="AU31" s="84">
        <f t="shared" si="50"/>
        <v>28885846.469822843</v>
      </c>
      <c r="AV31" s="84">
        <f t="shared" si="50"/>
        <v>29379645.383907158</v>
      </c>
      <c r="AW31" s="84">
        <f t="shared" si="50"/>
        <v>28416282.937556468</v>
      </c>
      <c r="AX31" s="84">
        <f t="shared" si="50"/>
        <v>28509974.897430781</v>
      </c>
      <c r="AY31" s="84">
        <f t="shared" si="50"/>
        <v>28757379.269685093</v>
      </c>
      <c r="AZ31" s="84">
        <f t="shared" si="50"/>
        <v>28734650.068959408</v>
      </c>
      <c r="BA31" s="84">
        <f t="shared" si="50"/>
        <v>29301556.626613718</v>
      </c>
      <c r="BB31" s="84">
        <f>BB30+BB24+BB29</f>
        <v>30986121.08553303</v>
      </c>
      <c r="BD31" s="84">
        <f t="shared" ref="BD31:CB31" si="51">BD30+BD24+BD29</f>
        <v>27670750.625533029</v>
      </c>
      <c r="BE31" s="84">
        <f t="shared" si="51"/>
        <v>29102422.185533032</v>
      </c>
      <c r="BF31" s="84">
        <f t="shared" si="51"/>
        <v>28764774.24582703</v>
      </c>
      <c r="BG31" s="84">
        <f t="shared" si="51"/>
        <v>29205713.959177032</v>
      </c>
      <c r="BH31" s="84">
        <f t="shared" si="51"/>
        <v>29192783.429177031</v>
      </c>
      <c r="BI31" s="84">
        <f t="shared" si="51"/>
        <v>29147223.189177029</v>
      </c>
      <c r="BJ31" s="84">
        <f t="shared" si="51"/>
        <v>29416063.639177028</v>
      </c>
      <c r="BK31" s="84">
        <f t="shared" si="51"/>
        <v>29237310.019177027</v>
      </c>
      <c r="BL31" s="84">
        <f t="shared" si="51"/>
        <v>29143622.597177029</v>
      </c>
      <c r="BM31" s="84">
        <f t="shared" si="51"/>
        <v>29356399.504621029</v>
      </c>
      <c r="BN31" s="84">
        <f t="shared" si="51"/>
        <v>30678441.734621026</v>
      </c>
      <c r="BO31" s="84">
        <f t="shared" si="51"/>
        <v>31025879.084621027</v>
      </c>
      <c r="BQ31" s="84">
        <f t="shared" si="51"/>
        <v>30929412.434621029</v>
      </c>
      <c r="BR31" s="84">
        <f t="shared" si="51"/>
        <v>31006661.434621029</v>
      </c>
      <c r="BS31" s="84">
        <f t="shared" si="51"/>
        <v>31399466.434621029</v>
      </c>
      <c r="BT31" s="84">
        <f t="shared" si="51"/>
        <v>30989565.434621029</v>
      </c>
      <c r="BU31" s="84">
        <f t="shared" si="51"/>
        <v>31288185.434621029</v>
      </c>
      <c r="BV31" s="84">
        <f t="shared" si="51"/>
        <v>31044635.434621029</v>
      </c>
      <c r="BW31" s="84">
        <f t="shared" si="51"/>
        <v>31905663.434621029</v>
      </c>
      <c r="BX31" s="84">
        <f t="shared" si="51"/>
        <v>30460649.434621029</v>
      </c>
      <c r="BY31" s="84">
        <f t="shared" si="51"/>
        <v>29357221.434621029</v>
      </c>
      <c r="BZ31" s="84">
        <f t="shared" si="51"/>
        <v>27888464.434621029</v>
      </c>
      <c r="CA31" s="84">
        <f t="shared" si="51"/>
        <v>27823909.434621029</v>
      </c>
      <c r="CB31" s="84">
        <f t="shared" si="51"/>
        <v>28921687.434621029</v>
      </c>
    </row>
    <row r="32" spans="1:82">
      <c r="A32" s="94">
        <f t="shared" si="2"/>
        <v>26</v>
      </c>
    </row>
    <row r="33" spans="1:81">
      <c r="A33" s="94">
        <f t="shared" si="2"/>
        <v>27</v>
      </c>
      <c r="B33" s="41" t="s">
        <v>1881</v>
      </c>
      <c r="O33" s="84">
        <f>10585099+13663179</f>
        <v>24248278</v>
      </c>
      <c r="P33" s="84"/>
      <c r="AB33" s="84">
        <f>11292986+18405624</f>
        <v>29698610</v>
      </c>
      <c r="AC33" s="84"/>
      <c r="AO33" s="84">
        <f>12427100+22723238</f>
        <v>35150338</v>
      </c>
      <c r="AP33" s="84"/>
      <c r="BB33" s="84">
        <f>11514753+19471368</f>
        <v>30986121</v>
      </c>
      <c r="BC33" s="84"/>
      <c r="BO33" s="84">
        <f>12049691+18976188</f>
        <v>31025879</v>
      </c>
      <c r="BP33" s="84"/>
      <c r="CB33" s="84">
        <f>10765724+18155963</f>
        <v>28921687</v>
      </c>
      <c r="CC33" s="84"/>
    </row>
    <row r="34" spans="1:81">
      <c r="A34" s="94">
        <f t="shared" si="2"/>
        <v>28</v>
      </c>
      <c r="B34" s="41" t="s">
        <v>1885</v>
      </c>
      <c r="O34" s="86">
        <f>O31-O33</f>
        <v>9.6221331506967545E-2</v>
      </c>
      <c r="P34" s="86"/>
      <c r="AB34" s="86">
        <f>AB31-AB33</f>
        <v>-1.2823028825223446</v>
      </c>
      <c r="AC34" s="86"/>
      <c r="AD34" t="s">
        <v>1899</v>
      </c>
      <c r="AO34" s="86">
        <f>AO31-AO33</f>
        <v>-0.33821871876716614</v>
      </c>
      <c r="AP34" s="86"/>
      <c r="BB34" s="86">
        <f>BB31-BB33</f>
        <v>8.5533030331134796E-2</v>
      </c>
      <c r="BC34" s="86"/>
      <c r="BO34" s="86">
        <f>BO31-BO33</f>
        <v>8.4621027112007141E-2</v>
      </c>
      <c r="BP34" s="86"/>
      <c r="CB34" s="86">
        <f>CB31-CB33</f>
        <v>0.43462102860212326</v>
      </c>
      <c r="CC34" s="86"/>
    </row>
    <row r="35" spans="1:81" s="84" customFormat="1">
      <c r="A35" s="94">
        <f t="shared" si="2"/>
        <v>29</v>
      </c>
      <c r="B35" s="85" t="s">
        <v>1886</v>
      </c>
      <c r="C35" s="85"/>
      <c r="O35" s="95">
        <f>SUM(C31:O31)/13</f>
        <v>25914106.777031597</v>
      </c>
      <c r="P35" s="95"/>
      <c r="AB35" s="84">
        <f>SUM(O31:AB31)/13</f>
        <v>26867878.810506728</v>
      </c>
      <c r="AC35" s="95"/>
      <c r="AO35" s="84">
        <f>SUM(AB31:AO31)/13</f>
        <v>31168005.796411194</v>
      </c>
      <c r="BB35" s="84">
        <f>SUM(AO31:BB31)/13</f>
        <v>30766580.017229084</v>
      </c>
      <c r="BO35" s="84">
        <f>SUM(BB31:BO31)/13</f>
        <v>29455961.946103953</v>
      </c>
      <c r="CB35" s="84">
        <f>SUM(BO31:CB31)/13</f>
        <v>30310877.023082573</v>
      </c>
    </row>
    <row r="36" spans="1:81">
      <c r="A36" s="94">
        <f t="shared" si="2"/>
        <v>30</v>
      </c>
      <c r="O36" s="86"/>
      <c r="P36" s="86"/>
      <c r="AC36" s="86"/>
    </row>
    <row r="37" spans="1:81">
      <c r="A37" s="94">
        <f t="shared" si="2"/>
        <v>31</v>
      </c>
      <c r="B37" s="41" t="s">
        <v>1888</v>
      </c>
      <c r="AB37">
        <v>175</v>
      </c>
      <c r="AD37">
        <v>175</v>
      </c>
      <c r="AE37">
        <v>175</v>
      </c>
      <c r="AF37">
        <v>175</v>
      </c>
      <c r="AG37">
        <v>175</v>
      </c>
      <c r="AH37">
        <v>175</v>
      </c>
      <c r="AI37">
        <v>175</v>
      </c>
      <c r="AJ37">
        <v>175</v>
      </c>
      <c r="AK37">
        <v>175</v>
      </c>
      <c r="AL37">
        <v>175</v>
      </c>
      <c r="AM37">
        <v>175</v>
      </c>
      <c r="AN37">
        <v>175</v>
      </c>
      <c r="AO37">
        <v>-963</v>
      </c>
      <c r="AQ37">
        <v>-963</v>
      </c>
      <c r="AR37">
        <v>-963</v>
      </c>
      <c r="AS37">
        <v>-963</v>
      </c>
      <c r="AT37">
        <v>-963</v>
      </c>
      <c r="AU37">
        <v>-963</v>
      </c>
      <c r="AV37">
        <v>-963</v>
      </c>
      <c r="AW37">
        <v>-963</v>
      </c>
      <c r="AX37">
        <v>-963</v>
      </c>
      <c r="AY37">
        <v>-963</v>
      </c>
      <c r="AZ37">
        <v>-963</v>
      </c>
      <c r="BA37">
        <v>-963</v>
      </c>
      <c r="BB37">
        <v>-12188</v>
      </c>
      <c r="BD37">
        <v>-12188</v>
      </c>
      <c r="BE37">
        <v>-12188</v>
      </c>
      <c r="BF37">
        <v>-12188</v>
      </c>
      <c r="BG37">
        <v>-12188</v>
      </c>
      <c r="BH37">
        <v>-12188</v>
      </c>
      <c r="BI37">
        <v>-12188</v>
      </c>
      <c r="BJ37">
        <v>-12188</v>
      </c>
      <c r="BK37">
        <v>-12188</v>
      </c>
      <c r="BL37">
        <v>-12188</v>
      </c>
      <c r="BM37">
        <v>-12188</v>
      </c>
      <c r="BN37">
        <v>-12188</v>
      </c>
      <c r="BO37">
        <v>-11737</v>
      </c>
      <c r="BQ37">
        <v>-11737</v>
      </c>
      <c r="BR37">
        <v>-11737</v>
      </c>
      <c r="BS37">
        <v>-11737</v>
      </c>
      <c r="BT37">
        <v>-11737</v>
      </c>
      <c r="BU37">
        <v>-11737</v>
      </c>
      <c r="BV37">
        <v>-11737</v>
      </c>
      <c r="BW37">
        <v>-11737</v>
      </c>
      <c r="BX37">
        <v>-11737</v>
      </c>
      <c r="BY37">
        <v>-11737</v>
      </c>
      <c r="BZ37">
        <v>-11737</v>
      </c>
      <c r="CA37">
        <v>-11737</v>
      </c>
      <c r="CB37">
        <v>-9789</v>
      </c>
    </row>
    <row r="38" spans="1:81" s="84" customFormat="1">
      <c r="A38" s="94">
        <f t="shared" si="2"/>
        <v>32</v>
      </c>
      <c r="B38" s="85" t="s">
        <v>1883</v>
      </c>
      <c r="C38" s="84">
        <v>18172180</v>
      </c>
      <c r="D38" s="84">
        <v>17962309</v>
      </c>
      <c r="E38" s="84">
        <v>18214406</v>
      </c>
      <c r="F38" s="84">
        <v>18279444</v>
      </c>
      <c r="G38" s="84">
        <v>17844029</v>
      </c>
      <c r="H38" s="84">
        <v>17038207</v>
      </c>
      <c r="I38" s="84">
        <v>17211057</v>
      </c>
      <c r="J38" s="84">
        <v>16822903</v>
      </c>
      <c r="K38" s="84">
        <v>16490943</v>
      </c>
      <c r="L38" s="84">
        <v>16648968</v>
      </c>
      <c r="M38" s="84">
        <v>16823114</v>
      </c>
      <c r="N38" s="84">
        <v>14810471</v>
      </c>
      <c r="O38" s="84">
        <v>15083868</v>
      </c>
      <c r="Q38" s="84">
        <v>15373182</v>
      </c>
      <c r="R38" s="84">
        <v>15363556</v>
      </c>
      <c r="S38" s="84">
        <v>15445108</v>
      </c>
      <c r="T38" s="84">
        <v>15543455</v>
      </c>
      <c r="U38" s="84">
        <v>15359125</v>
      </c>
      <c r="V38" s="84">
        <v>15759200</v>
      </c>
      <c r="W38" s="84">
        <v>15896667</v>
      </c>
      <c r="X38" s="84">
        <v>17721572</v>
      </c>
      <c r="Y38" s="84">
        <v>18209885</v>
      </c>
      <c r="Z38" s="84">
        <v>18386759</v>
      </c>
      <c r="AA38" s="84">
        <v>18521900</v>
      </c>
      <c r="AB38" s="84">
        <v>18392528</v>
      </c>
      <c r="AD38" s="84">
        <v>18063995</v>
      </c>
      <c r="AE38" s="84">
        <v>18223157</v>
      </c>
      <c r="AF38" s="84">
        <v>18117570</v>
      </c>
      <c r="AG38" s="84">
        <v>18279238</v>
      </c>
      <c r="AH38" s="84">
        <v>18431664</v>
      </c>
      <c r="AI38" s="84">
        <v>18769971</v>
      </c>
      <c r="AJ38" s="84">
        <v>18918859</v>
      </c>
      <c r="AK38" s="84">
        <v>19079529</v>
      </c>
      <c r="AL38" s="84">
        <v>19251657</v>
      </c>
      <c r="AM38" s="84">
        <v>19418003</v>
      </c>
      <c r="AN38" s="84">
        <v>19597665</v>
      </c>
      <c r="AO38" s="84">
        <v>19705752</v>
      </c>
      <c r="AQ38" s="84">
        <v>19990492</v>
      </c>
      <c r="AR38" s="84">
        <v>20167899</v>
      </c>
      <c r="AS38" s="84">
        <v>17182523</v>
      </c>
      <c r="AT38" s="84">
        <v>17351826</v>
      </c>
      <c r="AU38" s="84">
        <v>15691896</v>
      </c>
      <c r="AV38" s="84">
        <v>15834804</v>
      </c>
      <c r="AW38" s="84">
        <v>14641513</v>
      </c>
      <c r="AX38" s="84">
        <v>14807437</v>
      </c>
      <c r="AY38" s="84">
        <v>14969120</v>
      </c>
      <c r="AZ38" s="84">
        <v>14984489</v>
      </c>
      <c r="BA38" s="84">
        <v>15333323</v>
      </c>
      <c r="BB38" s="84">
        <v>15540366</v>
      </c>
      <c r="BD38" s="84">
        <v>12970399.750000002</v>
      </c>
      <c r="BE38" s="84">
        <v>13681663.720000001</v>
      </c>
      <c r="BF38" s="84">
        <v>13767737.5</v>
      </c>
      <c r="BG38" s="84">
        <v>14314075.080000002</v>
      </c>
      <c r="BH38" s="84">
        <v>14444060.750000002</v>
      </c>
      <c r="BI38" s="84">
        <v>14581285.160000002</v>
      </c>
      <c r="BJ38" s="84">
        <v>14769922.99</v>
      </c>
      <c r="BK38" s="84">
        <v>14925564.170000002</v>
      </c>
      <c r="BL38" s="84">
        <v>14803893.152000003</v>
      </c>
      <c r="BM38" s="84">
        <v>14917091.75</v>
      </c>
      <c r="BN38" s="84">
        <v>15641088.310000002</v>
      </c>
      <c r="BO38" s="84">
        <v>15571481.040000001</v>
      </c>
      <c r="BQ38" s="84">
        <v>15701938</v>
      </c>
      <c r="BR38" s="84">
        <v>15895803</v>
      </c>
      <c r="BS38" s="84">
        <v>15924193</v>
      </c>
      <c r="BT38" s="84">
        <v>15441747</v>
      </c>
      <c r="BU38" s="84">
        <v>15726808</v>
      </c>
      <c r="BV38" s="84">
        <v>15844192</v>
      </c>
      <c r="BW38" s="84">
        <v>15221600</v>
      </c>
      <c r="BX38" s="84">
        <v>15204912</v>
      </c>
      <c r="BY38" s="84">
        <v>15090060</v>
      </c>
      <c r="BZ38" s="84">
        <v>13653278</v>
      </c>
      <c r="CA38" s="84">
        <v>13844495</v>
      </c>
      <c r="CB38" s="84">
        <v>13627289</v>
      </c>
    </row>
    <row r="39" spans="1:81" s="84" customFormat="1">
      <c r="A39" s="94">
        <f t="shared" si="2"/>
        <v>33</v>
      </c>
      <c r="B39" s="85" t="s">
        <v>1906</v>
      </c>
      <c r="C39" s="84">
        <f t="shared" ref="C39:AA39" si="52">+C38+C25+C37</f>
        <v>18172180</v>
      </c>
      <c r="D39" s="84">
        <f t="shared" si="52"/>
        <v>17961737.096084666</v>
      </c>
      <c r="E39" s="84">
        <f t="shared" si="52"/>
        <v>18213262.192169335</v>
      </c>
      <c r="F39" s="84">
        <f t="shared" si="52"/>
        <v>18277728.288254</v>
      </c>
      <c r="G39" s="84">
        <f t="shared" si="52"/>
        <v>17841741.384338666</v>
      </c>
      <c r="H39" s="84">
        <f t="shared" si="52"/>
        <v>17035347.480423335</v>
      </c>
      <c r="I39" s="84">
        <f t="shared" si="52"/>
        <v>17207625.576508</v>
      </c>
      <c r="J39" s="84">
        <f t="shared" si="52"/>
        <v>16818899.672592666</v>
      </c>
      <c r="K39" s="84">
        <f t="shared" si="52"/>
        <v>16486367.768677333</v>
      </c>
      <c r="L39" s="84">
        <f t="shared" si="52"/>
        <v>16643820.864762001</v>
      </c>
      <c r="M39" s="84">
        <f t="shared" si="52"/>
        <v>16817394.960846666</v>
      </c>
      <c r="N39" s="84">
        <f t="shared" si="52"/>
        <v>14804180.056931334</v>
      </c>
      <c r="O39" s="84">
        <f t="shared" si="52"/>
        <v>15077005.153015999</v>
      </c>
      <c r="Q39" s="84">
        <f t="shared" si="52"/>
        <v>15364622.761448663</v>
      </c>
      <c r="R39" s="84">
        <f t="shared" si="52"/>
        <v>15353474.899179624</v>
      </c>
      <c r="S39" s="84">
        <f t="shared" si="52"/>
        <v>15433505.036910588</v>
      </c>
      <c r="T39" s="84">
        <f t="shared" si="52"/>
        <v>15530330.17464155</v>
      </c>
      <c r="U39" s="84">
        <f t="shared" si="52"/>
        <v>15344478.312372513</v>
      </c>
      <c r="V39" s="84">
        <f t="shared" si="52"/>
        <v>15743031.450103475</v>
      </c>
      <c r="W39" s="84">
        <f t="shared" si="52"/>
        <v>15878976.587834438</v>
      </c>
      <c r="X39" s="84">
        <f t="shared" si="52"/>
        <v>17702359.7255654</v>
      </c>
      <c r="Y39" s="84">
        <f t="shared" si="52"/>
        <v>18189150.863296364</v>
      </c>
      <c r="Z39" s="84">
        <f t="shared" si="52"/>
        <v>18364503.001027323</v>
      </c>
      <c r="AA39" s="84">
        <f t="shared" si="52"/>
        <v>18498122.138758287</v>
      </c>
      <c r="AB39" s="84">
        <f>+AB38+AB25+AB37</f>
        <v>18367403.27648925</v>
      </c>
      <c r="AD39" s="84">
        <f t="shared" ref="AD39:CB39" si="53">+AD38+AD25+AD37</f>
        <v>18037829.305536665</v>
      </c>
      <c r="AE39" s="84">
        <f t="shared" si="53"/>
        <v>18194812.431929335</v>
      </c>
      <c r="AF39" s="84">
        <f t="shared" si="53"/>
        <v>18087046.558322001</v>
      </c>
      <c r="AG39" s="84">
        <f t="shared" si="53"/>
        <v>18246535.684714667</v>
      </c>
      <c r="AH39" s="84">
        <f t="shared" si="53"/>
        <v>18396782.811107334</v>
      </c>
      <c r="AI39" s="84">
        <f t="shared" si="53"/>
        <v>18732910.9375</v>
      </c>
      <c r="AJ39" s="84">
        <f t="shared" si="53"/>
        <v>18879620.063892666</v>
      </c>
      <c r="AK39" s="84">
        <f t="shared" si="53"/>
        <v>19038111.190285333</v>
      </c>
      <c r="AL39" s="84">
        <f t="shared" si="53"/>
        <v>19208060.316677999</v>
      </c>
      <c r="AM39" s="84">
        <f t="shared" si="53"/>
        <v>19372227.443070665</v>
      </c>
      <c r="AN39" s="84">
        <f t="shared" si="53"/>
        <v>19549710.569463335</v>
      </c>
      <c r="AO39" s="84">
        <f t="shared" si="53"/>
        <v>19654480.695856001</v>
      </c>
      <c r="AQ39" s="84">
        <f t="shared" si="53"/>
        <v>19948140.671241749</v>
      </c>
      <c r="AR39" s="84">
        <f t="shared" si="53"/>
        <v>20123241.277701002</v>
      </c>
      <c r="AS39" s="84">
        <f t="shared" si="53"/>
        <v>17135558.88416025</v>
      </c>
      <c r="AT39" s="84">
        <f t="shared" si="53"/>
        <v>17302555.490619499</v>
      </c>
      <c r="AU39" s="84">
        <f t="shared" si="53"/>
        <v>15640319.09707875</v>
      </c>
      <c r="AV39" s="84">
        <f t="shared" si="53"/>
        <v>15780920.703538001</v>
      </c>
      <c r="AW39" s="84">
        <f t="shared" si="53"/>
        <v>14585323.309997249</v>
      </c>
      <c r="AX39" s="84">
        <f t="shared" si="53"/>
        <v>14748940.9164565</v>
      </c>
      <c r="AY39" s="84">
        <f t="shared" si="53"/>
        <v>14908317.522915751</v>
      </c>
      <c r="AZ39" s="84">
        <f t="shared" si="53"/>
        <v>14921380.129375</v>
      </c>
      <c r="BA39" s="84">
        <f t="shared" si="53"/>
        <v>15267907.73583425</v>
      </c>
      <c r="BB39" s="84">
        <f t="shared" si="53"/>
        <v>15461419.342293501</v>
      </c>
      <c r="BD39" s="84">
        <f t="shared" si="53"/>
        <v>12888361.724243335</v>
      </c>
      <c r="BE39" s="84">
        <f t="shared" si="53"/>
        <v>13596988.209418368</v>
      </c>
      <c r="BF39" s="84">
        <f t="shared" si="53"/>
        <v>13680424.5045934</v>
      </c>
      <c r="BG39" s="84">
        <f t="shared" si="53"/>
        <v>14224124.599768436</v>
      </c>
      <c r="BH39" s="84">
        <f t="shared" si="53"/>
        <v>14351472.784943469</v>
      </c>
      <c r="BI39" s="84">
        <f t="shared" si="53"/>
        <v>14486059.710118502</v>
      </c>
      <c r="BJ39" s="84">
        <f t="shared" si="53"/>
        <v>14672060.055293534</v>
      </c>
      <c r="BK39" s="84">
        <f t="shared" si="53"/>
        <v>14825063.750468569</v>
      </c>
      <c r="BL39" s="84">
        <f t="shared" si="53"/>
        <v>14700755.247643603</v>
      </c>
      <c r="BM39" s="84">
        <f t="shared" si="53"/>
        <v>14811316.360818634</v>
      </c>
      <c r="BN39" s="84">
        <f t="shared" si="53"/>
        <v>15532675.43599367</v>
      </c>
      <c r="BO39" s="84">
        <f t="shared" si="53"/>
        <v>15460881.681168701</v>
      </c>
      <c r="BQ39" s="84">
        <f t="shared" si="53"/>
        <v>15586688.804209599</v>
      </c>
      <c r="BR39" s="84">
        <f t="shared" si="53"/>
        <v>15777851.171842</v>
      </c>
      <c r="BS39" s="84">
        <f t="shared" si="53"/>
        <v>15803538.5394744</v>
      </c>
      <c r="BT39" s="84">
        <f t="shared" si="53"/>
        <v>15318389.9071068</v>
      </c>
      <c r="BU39" s="84">
        <f t="shared" si="53"/>
        <v>15600748.2747392</v>
      </c>
      <c r="BV39" s="84">
        <f t="shared" si="53"/>
        <v>15715429.6423716</v>
      </c>
      <c r="BW39" s="84">
        <f t="shared" si="53"/>
        <v>15090135.010004001</v>
      </c>
      <c r="BX39" s="84">
        <f t="shared" si="53"/>
        <v>15070744.377636399</v>
      </c>
      <c r="BY39" s="84">
        <f t="shared" si="53"/>
        <v>14953189.745268799</v>
      </c>
      <c r="BZ39" s="84">
        <f t="shared" si="53"/>
        <v>13513705.1129012</v>
      </c>
      <c r="CA39" s="84">
        <f t="shared" si="53"/>
        <v>13702219.4805336</v>
      </c>
      <c r="CB39" s="84">
        <f t="shared" si="53"/>
        <v>13484258.848166</v>
      </c>
    </row>
    <row r="40" spans="1:81">
      <c r="A40" s="94">
        <f t="shared" si="2"/>
        <v>34</v>
      </c>
    </row>
    <row r="41" spans="1:81">
      <c r="A41" s="94">
        <f t="shared" si="2"/>
        <v>35</v>
      </c>
      <c r="B41" s="41" t="s">
        <v>1881</v>
      </c>
      <c r="O41" s="84">
        <f>6155207+8921798</f>
        <v>15077005</v>
      </c>
      <c r="P41" s="84"/>
      <c r="AB41" s="84">
        <f>6723807+11643596</f>
        <v>18367403</v>
      </c>
      <c r="AC41" s="84"/>
      <c r="AO41" s="84">
        <f>6957992+12696489</f>
        <v>19654481</v>
      </c>
      <c r="AP41" s="84"/>
      <c r="BB41" s="84">
        <f>5938773+9522646</f>
        <v>15461419</v>
      </c>
      <c r="BC41" s="84"/>
      <c r="BO41" s="84">
        <f>6421808+9039074</f>
        <v>15460882</v>
      </c>
      <c r="BP41" s="84"/>
      <c r="CB41" s="84">
        <f>5414031+8070228</f>
        <v>13484259</v>
      </c>
      <c r="CC41" s="84"/>
    </row>
    <row r="42" spans="1:81">
      <c r="A42" s="94">
        <f t="shared" si="2"/>
        <v>36</v>
      </c>
      <c r="B42" s="41" t="s">
        <v>1885</v>
      </c>
      <c r="O42" s="86">
        <f>O39-O41</f>
        <v>0.15301599912345409</v>
      </c>
      <c r="P42" s="86"/>
      <c r="AB42" s="86">
        <f>AB39-AB41</f>
        <v>0.2764892503619194</v>
      </c>
      <c r="AC42" s="86"/>
      <c r="AO42" s="86">
        <f>AO39-AO41</f>
        <v>-0.3041439987719059</v>
      </c>
      <c r="AP42" s="86"/>
      <c r="BB42" s="86">
        <f>BB39-BB41</f>
        <v>0.34229350090026855</v>
      </c>
      <c r="BC42" s="86"/>
      <c r="BO42" s="86">
        <f>BO39-BO41</f>
        <v>-0.31883129850029945</v>
      </c>
      <c r="BP42" s="86"/>
      <c r="CB42" s="86">
        <f>CB39-CB41</f>
        <v>-0.15183399990200996</v>
      </c>
      <c r="CC42" s="86"/>
    </row>
    <row r="43" spans="1:81" s="84" customFormat="1">
      <c r="A43" s="94">
        <f t="shared" si="2"/>
        <v>37</v>
      </c>
      <c r="B43" s="85" t="s">
        <v>1886</v>
      </c>
      <c r="C43" s="85"/>
      <c r="O43" s="84">
        <f>SUM(C39:O39)/13</f>
        <v>17027483.884200308</v>
      </c>
      <c r="AB43" s="84">
        <f>SUM(O39:AB39)/13</f>
        <v>16526689.49081873</v>
      </c>
      <c r="AO43" s="84">
        <f>SUM(AB39:AO39)/13</f>
        <v>18751194.714218862</v>
      </c>
      <c r="BB43" s="84">
        <f>SUM(AO39:BB39)/13</f>
        <v>16575269.675159039</v>
      </c>
      <c r="BO43" s="84">
        <f>SUM(BB39:BO39)/13</f>
        <v>14514738.723597361</v>
      </c>
      <c r="CB43" s="84">
        <f>SUM(BO39:CB39)/13</f>
        <v>15005983.122724792</v>
      </c>
    </row>
    <row r="44" spans="1:81" ht="15.75" thickBot="1">
      <c r="D44" s="43"/>
    </row>
    <row r="45" spans="1:81" ht="15.75" thickBot="1">
      <c r="B45" s="88" t="s">
        <v>1903</v>
      </c>
      <c r="D45" s="81" t="s">
        <v>1904</v>
      </c>
      <c r="E45" s="82"/>
    </row>
    <row r="46" spans="1:81">
      <c r="D46" s="74">
        <v>2013</v>
      </c>
      <c r="E46" s="78">
        <v>0.23200000000000001</v>
      </c>
    </row>
    <row r="47" spans="1:81">
      <c r="D47" s="74">
        <v>2014</v>
      </c>
      <c r="E47" s="79">
        <v>0.2379</v>
      </c>
    </row>
    <row r="48" spans="1:81">
      <c r="D48" s="74">
        <v>2015</v>
      </c>
      <c r="E48" s="79">
        <v>0.22720000000000001</v>
      </c>
    </row>
    <row r="49" spans="2:81">
      <c r="D49" s="74">
        <v>2016</v>
      </c>
      <c r="E49" s="79">
        <v>0.17649999999999999</v>
      </c>
    </row>
    <row r="50" spans="2:81">
      <c r="D50" s="74">
        <v>2017</v>
      </c>
      <c r="E50" s="79">
        <v>0.1777</v>
      </c>
    </row>
    <row r="51" spans="2:81">
      <c r="D51" s="74">
        <v>2018</v>
      </c>
      <c r="E51" s="79">
        <v>0.1812</v>
      </c>
    </row>
    <row r="52" spans="2:81">
      <c r="D52" s="44"/>
    </row>
    <row r="54" spans="2:81">
      <c r="B54" s="41" t="s">
        <v>1889</v>
      </c>
    </row>
    <row r="55" spans="2:81">
      <c r="B55" s="87" t="s">
        <v>1890</v>
      </c>
    </row>
    <row r="56" spans="2:81">
      <c r="B56" s="41" t="s">
        <v>1893</v>
      </c>
      <c r="O56" s="43">
        <f>SUM(D7:O7,D11:O11)</f>
        <v>-592180.61973564757</v>
      </c>
      <c r="P56" s="43"/>
      <c r="AB56" s="43">
        <f>SUM(Q7:AB7,Q11:AB11)</f>
        <v>-352334.50606556667</v>
      </c>
      <c r="AC56" s="43"/>
      <c r="AO56" s="43">
        <f>SUM(AD7:AO7,AD11:AO11)</f>
        <v>-416505.52329239692</v>
      </c>
      <c r="AP56" s="43"/>
      <c r="BB56" s="43">
        <f>SUM(AQ7:BB7,AQ11:BB11)</f>
        <v>-423935.27581142989</v>
      </c>
      <c r="BC56" s="43"/>
      <c r="BO56" s="43">
        <f>SUM(BD7:BO7,BD11:BO11)</f>
        <v>-17482.559999999998</v>
      </c>
      <c r="BP56" s="43"/>
      <c r="CB56" s="43">
        <f>SUM(BQ7:CB7,BQ11:CB11)</f>
        <v>0</v>
      </c>
      <c r="CC56" s="43"/>
    </row>
    <row r="57" spans="2:81">
      <c r="B57" s="41" t="s">
        <v>1894</v>
      </c>
      <c r="O57" s="43">
        <f>O8</f>
        <v>29581.23699999999</v>
      </c>
      <c r="P57" s="43"/>
      <c r="AB57" s="43">
        <f>AB8-O57</f>
        <v>76764.805499999973</v>
      </c>
      <c r="AC57" s="43"/>
      <c r="AO57" s="43">
        <f>AO8-AB57-O57</f>
        <v>115081.35249999995</v>
      </c>
      <c r="AP57" s="43"/>
      <c r="BB57" s="43">
        <f>BB8-AO57-AB57-O57</f>
        <v>156808.62599999984</v>
      </c>
      <c r="BC57" s="43"/>
      <c r="BO57" s="43">
        <f>BO8-BB57-AO57-AB57-O57</f>
        <v>178108.14800000019</v>
      </c>
      <c r="BP57" s="43"/>
      <c r="CB57" s="43">
        <f>CB8-BO57-BB57-AO57-AB57-O57</f>
        <v>178982.2760000001</v>
      </c>
      <c r="CC57" s="43"/>
    </row>
    <row r="58" spans="2:81">
      <c r="B58" s="41" t="s">
        <v>1895</v>
      </c>
      <c r="O58" s="43">
        <f>SUM(D9:O9)</f>
        <v>-29581.23699999999</v>
      </c>
      <c r="P58" s="43"/>
      <c r="AB58" s="43">
        <f>SUM(Q9:AB9)</f>
        <v>-76764.805499999944</v>
      </c>
      <c r="AC58" s="43"/>
      <c r="AO58" s="43">
        <f>SUM(AD9:AO9)</f>
        <v>-115081.35249999994</v>
      </c>
      <c r="AP58" s="43"/>
      <c r="BB58" s="43">
        <f>SUM(AQ9:BB9)</f>
        <v>-156808.62600000002</v>
      </c>
      <c r="BC58" s="43"/>
      <c r="BO58" s="43">
        <f>SUM(BD9:BO9)</f>
        <v>-178108.14799999996</v>
      </c>
      <c r="BP58" s="43"/>
      <c r="CB58" s="43">
        <f>SUM(BQ9:CB9)</f>
        <v>-178982.27600000004</v>
      </c>
      <c r="CC58" s="43"/>
    </row>
    <row r="59" spans="2:81">
      <c r="B59" s="41" t="s">
        <v>1891</v>
      </c>
      <c r="O59" s="43">
        <f>SUM(D10:O10)</f>
        <v>591624.73999999987</v>
      </c>
      <c r="P59" s="43"/>
      <c r="AB59" s="43">
        <f>SUM(Q10:AB10)</f>
        <v>352046.63</v>
      </c>
      <c r="AC59" s="43"/>
      <c r="AO59" s="43">
        <f>SUM(AD10:AO10)</f>
        <v>414284.31000000006</v>
      </c>
      <c r="AP59" s="43"/>
      <c r="BB59" s="43">
        <f>SUM(AQ10:BB10)</f>
        <v>420261.16</v>
      </c>
      <c r="BC59" s="43"/>
      <c r="BO59" s="43">
        <f>SUM(BD10:BO10)</f>
        <v>17482.559999999998</v>
      </c>
      <c r="BP59" s="43"/>
      <c r="CB59" s="43">
        <f>SUM(BQ10:CB10)</f>
        <v>0</v>
      </c>
      <c r="CC59" s="43"/>
    </row>
    <row r="60" spans="2:81">
      <c r="B60" s="41" t="s">
        <v>1892</v>
      </c>
      <c r="O60" s="43">
        <f>SUM(D12:O12)</f>
        <v>555.87973564762501</v>
      </c>
      <c r="P60" s="43"/>
      <c r="AB60" s="43">
        <f>SUM(Q12:AB12)</f>
        <v>287.87606556652901</v>
      </c>
      <c r="AC60" s="43"/>
      <c r="AO60" s="43">
        <f>SUM(AD12:AO12)</f>
        <v>2221.2132923970753</v>
      </c>
      <c r="AP60" s="43"/>
      <c r="BB60" s="43">
        <f>SUM(AQ12:BB12)</f>
        <v>3674.11581142964</v>
      </c>
      <c r="BC60" s="43"/>
      <c r="BO60" s="43">
        <f>SUM(BD12:BO12)</f>
        <v>0</v>
      </c>
      <c r="BP60" s="43"/>
      <c r="CB60" s="43">
        <f>SUM(BQ12:CB12)</f>
        <v>0</v>
      </c>
      <c r="CC60" s="43"/>
    </row>
    <row r="62" spans="2:81">
      <c r="B62" s="87" t="s">
        <v>1854</v>
      </c>
    </row>
    <row r="63" spans="2:81">
      <c r="B63" s="41" t="s">
        <v>1893</v>
      </c>
      <c r="O63" s="43">
        <f>SUM(D16:O16,D20:O20)</f>
        <v>-137385.90377867033</v>
      </c>
      <c r="P63" s="43"/>
      <c r="AB63" s="43">
        <f>SUM(Q16:AB16,Q20:AB20)</f>
        <v>-83820.37852421141</v>
      </c>
      <c r="AC63" s="43"/>
      <c r="AO63" s="43">
        <f>SUM(AD16:AO16,AD20:AO20)</f>
        <v>-94630.055915836099</v>
      </c>
      <c r="AP63" s="43"/>
      <c r="BB63" s="43">
        <f>SUM(AQ16:BB16,AQ20:BB20)</f>
        <v>-74824.576248251629</v>
      </c>
      <c r="BC63" s="43"/>
      <c r="BO63" s="43">
        <f>SUM(BD16:BO16,BD20:BO20)</f>
        <v>-3106.6509119999996</v>
      </c>
      <c r="BP63" s="43"/>
      <c r="CB63" s="43">
        <f>SUM(BQ16:CB16,BQ20:CB20)</f>
        <v>0</v>
      </c>
      <c r="CC63" s="43"/>
    </row>
    <row r="64" spans="2:81">
      <c r="B64" s="41" t="s">
        <v>1894</v>
      </c>
      <c r="O64" s="43">
        <f>O17</f>
        <v>6862.846983999998</v>
      </c>
      <c r="P64" s="43"/>
      <c r="AB64" s="43">
        <f>AB17-O64</f>
        <v>18436.876526749991</v>
      </c>
      <c r="AC64" s="43"/>
      <c r="AO64" s="43">
        <f>AO17-AB64-O64</f>
        <v>25008.580633249992</v>
      </c>
      <c r="AP64" s="43"/>
      <c r="BB64" s="43">
        <f>BB17-AO64-AB64-O64</f>
        <v>16450.353562499964</v>
      </c>
      <c r="BC64" s="43"/>
      <c r="BO64" s="43">
        <f>BO17-BB64-AO64-AB64-O64</f>
        <v>32103.701124800034</v>
      </c>
      <c r="BP64" s="43"/>
      <c r="CB64" s="43">
        <f>CB17-BO64-BB64-AO64-AB64-O64</f>
        <v>34378.793002700011</v>
      </c>
      <c r="CC64" s="43"/>
    </row>
    <row r="65" spans="2:81">
      <c r="B65" s="41" t="s">
        <v>1895</v>
      </c>
      <c r="O65" s="43">
        <f>SUM(D18:O18)</f>
        <v>-6862.8469839999998</v>
      </c>
      <c r="P65" s="43"/>
      <c r="AB65" s="43">
        <f>SUM(Q18:AB18)</f>
        <v>-18262.347228449991</v>
      </c>
      <c r="AC65" s="43"/>
      <c r="AO65" s="43">
        <f>SUM(AD18:AO18)</f>
        <v>-26146.483287999985</v>
      </c>
      <c r="AP65" s="43"/>
      <c r="BB65" s="43">
        <f>SUM(AQ18:BB18)</f>
        <v>-27676.722488999996</v>
      </c>
      <c r="BC65" s="43"/>
      <c r="BO65" s="43">
        <f>SUM(BD18:BO18)</f>
        <v>-31649.817899600006</v>
      </c>
      <c r="BP65" s="43"/>
      <c r="CB65" s="43">
        <f>SUM(BQ18:CB18)</f>
        <v>-32431.588411199995</v>
      </c>
      <c r="CC65" s="43"/>
    </row>
    <row r="66" spans="2:81">
      <c r="B66" s="41" t="s">
        <v>1891</v>
      </c>
      <c r="O66" s="43">
        <f>SUM(D19:O19)</f>
        <v>137256.93968000001</v>
      </c>
      <c r="P66" s="43"/>
      <c r="AB66" s="43">
        <f>SUM(Q19:AB19)</f>
        <v>83751.893276999996</v>
      </c>
      <c r="AC66" s="43"/>
      <c r="AO66" s="43">
        <f>SUM(AD19:AO19)</f>
        <v>94125.39523200001</v>
      </c>
      <c r="AP66" s="43"/>
      <c r="BB66" s="43">
        <f>SUM(AQ19:BB19)</f>
        <v>74176.09474</v>
      </c>
      <c r="BC66" s="43"/>
      <c r="BO66" s="43">
        <f>SUM(BD19:BO19)</f>
        <v>3106.6509119999996</v>
      </c>
      <c r="BP66" s="43"/>
      <c r="CB66" s="43">
        <f>SUM(BQ19:CB19)</f>
        <v>0</v>
      </c>
      <c r="CC66" s="43"/>
    </row>
    <row r="67" spans="2:81">
      <c r="B67" s="41" t="s">
        <v>1892</v>
      </c>
      <c r="O67" s="43">
        <f>SUM(D21:O21)</f>
        <v>128.96409867024906</v>
      </c>
      <c r="P67" s="43"/>
      <c r="AB67" s="43">
        <f>SUM(Q21:AB21)</f>
        <v>68.485247211434753</v>
      </c>
      <c r="AC67" s="43"/>
      <c r="AO67" s="43">
        <f>SUM(AD21:AO21)</f>
        <v>504.66068383612156</v>
      </c>
      <c r="AP67" s="43"/>
      <c r="BB67" s="43">
        <f>SUM(AQ21:BB21)</f>
        <v>648.4815082516767</v>
      </c>
      <c r="BC67" s="43"/>
      <c r="BO67" s="43">
        <f>SUM(BD21:BO21)</f>
        <v>0</v>
      </c>
      <c r="BP67" s="43"/>
      <c r="CB67" s="43">
        <f>SUM(BQ21:CB21)</f>
        <v>0</v>
      </c>
      <c r="CC67" s="43"/>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EX808"/>
  <sheetViews>
    <sheetView workbookViewId="0">
      <selection activeCell="G484" sqref="G484"/>
    </sheetView>
  </sheetViews>
  <sheetFormatPr defaultColWidth="9.140625" defaultRowHeight="15"/>
  <cols>
    <col min="1" max="1" width="16.85546875" style="1" bestFit="1" customWidth="1"/>
    <col min="2" max="2" width="18.140625" style="5" customWidth="1"/>
    <col min="3" max="4" width="27.5703125" style="5" customWidth="1"/>
    <col min="5" max="5" width="17.5703125" style="7" customWidth="1"/>
    <col min="6" max="6" width="22.42578125" style="3" customWidth="1"/>
    <col min="7" max="7" width="25.5703125" style="3" customWidth="1"/>
    <col min="8" max="8" width="22.42578125" style="3" customWidth="1"/>
    <col min="9" max="16" width="10" style="3" customWidth="1"/>
    <col min="17" max="17" width="10.140625" style="3" customWidth="1"/>
    <col min="18" max="19" width="10" style="3" customWidth="1"/>
    <col min="20" max="20" width="11.140625" style="3" customWidth="1"/>
    <col min="21" max="28" width="10" style="3" customWidth="1"/>
    <col min="29" max="29" width="10.140625" style="3" customWidth="1"/>
    <col min="30" max="31" width="10" style="3" customWidth="1"/>
    <col min="32" max="32" width="11.140625" style="3" customWidth="1"/>
    <col min="33" max="40" width="10" style="3" customWidth="1"/>
    <col min="41" max="41" width="10.140625" style="3" customWidth="1"/>
    <col min="42" max="43" width="10" style="3" customWidth="1"/>
    <col min="44" max="44" width="12.140625" style="3" customWidth="1"/>
    <col min="45" max="55" width="11.140625" style="3" customWidth="1"/>
    <col min="56" max="56" width="12.140625" style="3" customWidth="1"/>
    <col min="57" max="67" width="11.140625" style="3" customWidth="1"/>
    <col min="68" max="68" width="12.140625" style="3" customWidth="1"/>
    <col min="69" max="79" width="11.140625" style="3" customWidth="1"/>
    <col min="80" max="80" width="12.140625" style="3" customWidth="1"/>
    <col min="81" max="81" width="18.7109375" style="3" customWidth="1"/>
    <col min="82" max="82" width="10" style="3" bestFit="1" customWidth="1"/>
    <col min="83" max="142" width="9.140625" style="3" customWidth="1"/>
    <col min="143" max="143" width="10" style="3" bestFit="1" customWidth="1"/>
    <col min="144" max="16384" width="9.140625" style="3"/>
  </cols>
  <sheetData>
    <row r="1" spans="1:154" ht="15.75">
      <c r="A1" s="17" t="s">
        <v>209</v>
      </c>
      <c r="H1" s="27">
        <v>0.1</v>
      </c>
      <c r="CD1" s="73"/>
    </row>
    <row r="2" spans="1:154" ht="15.75">
      <c r="A2" s="17" t="s">
        <v>216</v>
      </c>
    </row>
    <row r="3" spans="1:154" ht="15.75">
      <c r="A3" s="17" t="s">
        <v>219</v>
      </c>
      <c r="I3" s="3">
        <v>2013</v>
      </c>
      <c r="U3" s="3">
        <v>2014</v>
      </c>
      <c r="AG3" s="3">
        <v>2015</v>
      </c>
      <c r="AS3" s="3">
        <v>2016</v>
      </c>
      <c r="BE3" s="3">
        <v>2017</v>
      </c>
      <c r="BQ3" s="3">
        <v>2018</v>
      </c>
      <c r="CE3" s="3">
        <v>2013</v>
      </c>
      <c r="CQ3" s="3">
        <v>2014</v>
      </c>
      <c r="DC3" s="3">
        <v>2015</v>
      </c>
      <c r="DO3" s="3">
        <v>2016</v>
      </c>
      <c r="EA3" s="3">
        <v>2017</v>
      </c>
      <c r="EM3" s="3">
        <v>2018</v>
      </c>
    </row>
    <row r="4" spans="1:154" s="6" customFormat="1" ht="45">
      <c r="A4" s="24" t="s">
        <v>208</v>
      </c>
      <c r="B4" s="25" t="s">
        <v>210</v>
      </c>
      <c r="C4" s="25" t="s">
        <v>211</v>
      </c>
      <c r="D4" s="25" t="s">
        <v>212</v>
      </c>
      <c r="E4" s="26" t="s">
        <v>15</v>
      </c>
      <c r="F4" s="24" t="s">
        <v>154</v>
      </c>
      <c r="G4" s="24" t="s">
        <v>170</v>
      </c>
      <c r="H4" s="24" t="s">
        <v>171</v>
      </c>
      <c r="I4" s="29" t="s">
        <v>220</v>
      </c>
      <c r="J4" s="29" t="s">
        <v>221</v>
      </c>
      <c r="K4" s="29" t="s">
        <v>222</v>
      </c>
      <c r="L4" s="29" t="s">
        <v>223</v>
      </c>
      <c r="M4" s="29" t="s">
        <v>224</v>
      </c>
      <c r="N4" s="29" t="s">
        <v>225</v>
      </c>
      <c r="O4" s="29" t="s">
        <v>226</v>
      </c>
      <c r="P4" s="29" t="s">
        <v>227</v>
      </c>
      <c r="Q4" s="29" t="s">
        <v>228</v>
      </c>
      <c r="R4" s="29" t="s">
        <v>229</v>
      </c>
      <c r="S4" s="29" t="s">
        <v>230</v>
      </c>
      <c r="T4" s="29" t="s">
        <v>231</v>
      </c>
      <c r="U4" s="30" t="s">
        <v>220</v>
      </c>
      <c r="V4" s="30" t="s">
        <v>221</v>
      </c>
      <c r="W4" s="30" t="s">
        <v>222</v>
      </c>
      <c r="X4" s="30" t="s">
        <v>223</v>
      </c>
      <c r="Y4" s="30" t="s">
        <v>224</v>
      </c>
      <c r="Z4" s="30" t="s">
        <v>225</v>
      </c>
      <c r="AA4" s="30" t="s">
        <v>226</v>
      </c>
      <c r="AB4" s="30" t="s">
        <v>227</v>
      </c>
      <c r="AC4" s="30" t="s">
        <v>228</v>
      </c>
      <c r="AD4" s="30" t="s">
        <v>229</v>
      </c>
      <c r="AE4" s="30" t="s">
        <v>230</v>
      </c>
      <c r="AF4" s="30" t="s">
        <v>231</v>
      </c>
      <c r="AG4" s="31" t="s">
        <v>220</v>
      </c>
      <c r="AH4" s="31" t="s">
        <v>221</v>
      </c>
      <c r="AI4" s="31" t="s">
        <v>222</v>
      </c>
      <c r="AJ4" s="31" t="s">
        <v>223</v>
      </c>
      <c r="AK4" s="31" t="s">
        <v>224</v>
      </c>
      <c r="AL4" s="31" t="s">
        <v>225</v>
      </c>
      <c r="AM4" s="31" t="s">
        <v>226</v>
      </c>
      <c r="AN4" s="31" t="s">
        <v>227</v>
      </c>
      <c r="AO4" s="31" t="s">
        <v>228</v>
      </c>
      <c r="AP4" s="31" t="s">
        <v>229</v>
      </c>
      <c r="AQ4" s="31" t="s">
        <v>230</v>
      </c>
      <c r="AR4" s="31" t="s">
        <v>231</v>
      </c>
      <c r="AS4" s="32" t="s">
        <v>220</v>
      </c>
      <c r="AT4" s="32" t="s">
        <v>221</v>
      </c>
      <c r="AU4" s="32" t="s">
        <v>222</v>
      </c>
      <c r="AV4" s="32" t="s">
        <v>223</v>
      </c>
      <c r="AW4" s="32" t="s">
        <v>224</v>
      </c>
      <c r="AX4" s="32" t="s">
        <v>225</v>
      </c>
      <c r="AY4" s="32" t="s">
        <v>226</v>
      </c>
      <c r="AZ4" s="32" t="s">
        <v>227</v>
      </c>
      <c r="BA4" s="32" t="s">
        <v>228</v>
      </c>
      <c r="BB4" s="32" t="s">
        <v>229</v>
      </c>
      <c r="BC4" s="32" t="s">
        <v>230</v>
      </c>
      <c r="BD4" s="32" t="s">
        <v>231</v>
      </c>
      <c r="BE4" s="33" t="s">
        <v>220</v>
      </c>
      <c r="BF4" s="33" t="s">
        <v>221</v>
      </c>
      <c r="BG4" s="33" t="s">
        <v>222</v>
      </c>
      <c r="BH4" s="33" t="s">
        <v>223</v>
      </c>
      <c r="BI4" s="33" t="s">
        <v>224</v>
      </c>
      <c r="BJ4" s="33" t="s">
        <v>225</v>
      </c>
      <c r="BK4" s="33" t="s">
        <v>226</v>
      </c>
      <c r="BL4" s="33" t="s">
        <v>227</v>
      </c>
      <c r="BM4" s="33" t="s">
        <v>228</v>
      </c>
      <c r="BN4" s="33" t="s">
        <v>229</v>
      </c>
      <c r="BO4" s="33" t="s">
        <v>230</v>
      </c>
      <c r="BP4" s="33" t="s">
        <v>231</v>
      </c>
      <c r="BQ4" s="34" t="s">
        <v>220</v>
      </c>
      <c r="BR4" s="34" t="s">
        <v>221</v>
      </c>
      <c r="BS4" s="34" t="s">
        <v>222</v>
      </c>
      <c r="BT4" s="34" t="s">
        <v>223</v>
      </c>
      <c r="BU4" s="34" t="s">
        <v>224</v>
      </c>
      <c r="BV4" s="34" t="s">
        <v>225</v>
      </c>
      <c r="BW4" s="34" t="s">
        <v>226</v>
      </c>
      <c r="BX4" s="34" t="s">
        <v>227</v>
      </c>
      <c r="BY4" s="34" t="s">
        <v>228</v>
      </c>
      <c r="BZ4" s="34" t="s">
        <v>229</v>
      </c>
      <c r="CA4" s="34" t="s">
        <v>230</v>
      </c>
      <c r="CB4" s="34" t="s">
        <v>231</v>
      </c>
      <c r="CC4" s="6" t="s">
        <v>1855</v>
      </c>
      <c r="CD4" s="6" t="s">
        <v>1858</v>
      </c>
      <c r="CE4" s="29" t="s">
        <v>220</v>
      </c>
      <c r="CF4" s="29" t="s">
        <v>221</v>
      </c>
      <c r="CG4" s="29" t="s">
        <v>222</v>
      </c>
      <c r="CH4" s="29" t="s">
        <v>223</v>
      </c>
      <c r="CI4" s="29" t="s">
        <v>224</v>
      </c>
      <c r="CJ4" s="29" t="s">
        <v>225</v>
      </c>
      <c r="CK4" s="29" t="s">
        <v>226</v>
      </c>
      <c r="CL4" s="29" t="s">
        <v>227</v>
      </c>
      <c r="CM4" s="29" t="s">
        <v>228</v>
      </c>
      <c r="CN4" s="29" t="s">
        <v>229</v>
      </c>
      <c r="CO4" s="29" t="s">
        <v>230</v>
      </c>
      <c r="CP4" s="29" t="s">
        <v>231</v>
      </c>
      <c r="CQ4" s="30" t="s">
        <v>220</v>
      </c>
      <c r="CR4" s="30" t="s">
        <v>221</v>
      </c>
      <c r="CS4" s="30" t="s">
        <v>222</v>
      </c>
      <c r="CT4" s="30" t="s">
        <v>223</v>
      </c>
      <c r="CU4" s="30" t="s">
        <v>224</v>
      </c>
      <c r="CV4" s="30" t="s">
        <v>225</v>
      </c>
      <c r="CW4" s="30" t="s">
        <v>226</v>
      </c>
      <c r="CX4" s="30" t="s">
        <v>227</v>
      </c>
      <c r="CY4" s="30" t="s">
        <v>228</v>
      </c>
      <c r="CZ4" s="30" t="s">
        <v>229</v>
      </c>
      <c r="DA4" s="30" t="s">
        <v>230</v>
      </c>
      <c r="DB4" s="30" t="s">
        <v>231</v>
      </c>
      <c r="DC4" s="31" t="s">
        <v>220</v>
      </c>
      <c r="DD4" s="31" t="s">
        <v>221</v>
      </c>
      <c r="DE4" s="31" t="s">
        <v>222</v>
      </c>
      <c r="DF4" s="31" t="s">
        <v>223</v>
      </c>
      <c r="DG4" s="31" t="s">
        <v>224</v>
      </c>
      <c r="DH4" s="31" t="s">
        <v>225</v>
      </c>
      <c r="DI4" s="31" t="s">
        <v>226</v>
      </c>
      <c r="DJ4" s="31" t="s">
        <v>227</v>
      </c>
      <c r="DK4" s="31" t="s">
        <v>228</v>
      </c>
      <c r="DL4" s="31" t="s">
        <v>229</v>
      </c>
      <c r="DM4" s="31" t="s">
        <v>230</v>
      </c>
      <c r="DN4" s="31" t="s">
        <v>231</v>
      </c>
      <c r="DO4" s="32" t="s">
        <v>220</v>
      </c>
      <c r="DP4" s="32" t="s">
        <v>221</v>
      </c>
      <c r="DQ4" s="32" t="s">
        <v>222</v>
      </c>
      <c r="DR4" s="32" t="s">
        <v>223</v>
      </c>
      <c r="DS4" s="32" t="s">
        <v>224</v>
      </c>
      <c r="DT4" s="32" t="s">
        <v>225</v>
      </c>
      <c r="DU4" s="32" t="s">
        <v>226</v>
      </c>
      <c r="DV4" s="32" t="s">
        <v>227</v>
      </c>
      <c r="DW4" s="32" t="s">
        <v>228</v>
      </c>
      <c r="DX4" s="32" t="s">
        <v>229</v>
      </c>
      <c r="DY4" s="32" t="s">
        <v>230</v>
      </c>
      <c r="DZ4" s="32" t="s">
        <v>231</v>
      </c>
      <c r="EA4" s="33" t="s">
        <v>220</v>
      </c>
      <c r="EB4" s="33" t="s">
        <v>221</v>
      </c>
      <c r="EC4" s="33" t="s">
        <v>222</v>
      </c>
      <c r="ED4" s="33" t="s">
        <v>223</v>
      </c>
      <c r="EE4" s="33" t="s">
        <v>224</v>
      </c>
      <c r="EF4" s="33" t="s">
        <v>225</v>
      </c>
      <c r="EG4" s="33" t="s">
        <v>226</v>
      </c>
      <c r="EH4" s="33" t="s">
        <v>227</v>
      </c>
      <c r="EI4" s="33" t="s">
        <v>228</v>
      </c>
      <c r="EJ4" s="33" t="s">
        <v>229</v>
      </c>
      <c r="EK4" s="33" t="s">
        <v>230</v>
      </c>
      <c r="EL4" s="33" t="s">
        <v>231</v>
      </c>
      <c r="EM4" s="34" t="s">
        <v>220</v>
      </c>
      <c r="EN4" s="34" t="s">
        <v>221</v>
      </c>
      <c r="EO4" s="34" t="s">
        <v>222</v>
      </c>
      <c r="EP4" s="34" t="s">
        <v>223</v>
      </c>
      <c r="EQ4" s="34" t="s">
        <v>224</v>
      </c>
      <c r="ER4" s="34" t="s">
        <v>225</v>
      </c>
      <c r="ES4" s="34" t="s">
        <v>226</v>
      </c>
      <c r="ET4" s="34" t="s">
        <v>227</v>
      </c>
      <c r="EU4" s="34" t="s">
        <v>228</v>
      </c>
      <c r="EV4" s="34" t="s">
        <v>229</v>
      </c>
      <c r="EW4" s="34" t="s">
        <v>230</v>
      </c>
      <c r="EX4" s="34" t="s">
        <v>231</v>
      </c>
    </row>
    <row r="5" spans="1:154" hidden="1">
      <c r="A5" s="1">
        <v>5105205440</v>
      </c>
      <c r="B5" s="5">
        <v>36116</v>
      </c>
      <c r="C5" s="5" t="s">
        <v>207</v>
      </c>
      <c r="D5" s="5" t="s">
        <v>207</v>
      </c>
      <c r="E5" s="4">
        <v>993.81</v>
      </c>
      <c r="F5" s="3" t="s">
        <v>4</v>
      </c>
      <c r="G5" s="3" t="s">
        <v>124</v>
      </c>
      <c r="H5" s="3" t="s">
        <v>112</v>
      </c>
      <c r="I5" s="28">
        <f>($E5*($H$1/12))/2</f>
        <v>4.1408749999999994</v>
      </c>
      <c r="J5" s="28">
        <f t="shared" ref="J5:T5" si="0">($E5*($H$1/12))/2</f>
        <v>4.1408749999999994</v>
      </c>
      <c r="K5" s="28">
        <f t="shared" si="0"/>
        <v>4.1408749999999994</v>
      </c>
      <c r="L5" s="28">
        <f t="shared" si="0"/>
        <v>4.1408749999999994</v>
      </c>
      <c r="M5" s="28">
        <f t="shared" si="0"/>
        <v>4.1408749999999994</v>
      </c>
      <c r="N5" s="28">
        <f t="shared" si="0"/>
        <v>4.1408749999999994</v>
      </c>
      <c r="O5" s="28">
        <f t="shared" si="0"/>
        <v>4.1408749999999994</v>
      </c>
      <c r="P5" s="28">
        <f t="shared" si="0"/>
        <v>4.1408749999999994</v>
      </c>
      <c r="Q5" s="28">
        <f t="shared" si="0"/>
        <v>4.1408749999999994</v>
      </c>
      <c r="R5" s="28">
        <f t="shared" si="0"/>
        <v>4.1408749999999994</v>
      </c>
      <c r="S5" s="28">
        <f t="shared" si="0"/>
        <v>4.1408749999999994</v>
      </c>
      <c r="T5" s="28">
        <f t="shared" si="0"/>
        <v>4.1408749999999994</v>
      </c>
      <c r="U5" s="28">
        <f t="shared" ref="U5:BU5" si="1">($E5*($H$1/12))</f>
        <v>8.2817499999999988</v>
      </c>
      <c r="V5" s="28">
        <f t="shared" si="1"/>
        <v>8.2817499999999988</v>
      </c>
      <c r="W5" s="28">
        <f t="shared" si="1"/>
        <v>8.2817499999999988</v>
      </c>
      <c r="X5" s="28">
        <f t="shared" si="1"/>
        <v>8.2817499999999988</v>
      </c>
      <c r="Y5" s="28">
        <f t="shared" si="1"/>
        <v>8.2817499999999988</v>
      </c>
      <c r="Z5" s="28">
        <f t="shared" si="1"/>
        <v>8.2817499999999988</v>
      </c>
      <c r="AA5" s="28">
        <f t="shared" si="1"/>
        <v>8.2817499999999988</v>
      </c>
      <c r="AB5" s="28">
        <f t="shared" si="1"/>
        <v>8.2817499999999988</v>
      </c>
      <c r="AC5" s="28">
        <f t="shared" si="1"/>
        <v>8.2817499999999988</v>
      </c>
      <c r="AD5" s="28">
        <f t="shared" si="1"/>
        <v>8.2817499999999988</v>
      </c>
      <c r="AE5" s="28">
        <f t="shared" si="1"/>
        <v>8.2817499999999988</v>
      </c>
      <c r="AF5" s="28">
        <f t="shared" si="1"/>
        <v>8.2817499999999988</v>
      </c>
      <c r="AG5" s="28">
        <f t="shared" si="1"/>
        <v>8.2817499999999988</v>
      </c>
      <c r="AH5" s="28">
        <f t="shared" si="1"/>
        <v>8.2817499999999988</v>
      </c>
      <c r="AI5" s="28">
        <f t="shared" si="1"/>
        <v>8.2817499999999988</v>
      </c>
      <c r="AJ5" s="28">
        <f t="shared" si="1"/>
        <v>8.2817499999999988</v>
      </c>
      <c r="AK5" s="28">
        <f t="shared" si="1"/>
        <v>8.2817499999999988</v>
      </c>
      <c r="AL5" s="28">
        <f t="shared" si="1"/>
        <v>8.2817499999999988</v>
      </c>
      <c r="AM5" s="28">
        <f t="shared" si="1"/>
        <v>8.2817499999999988</v>
      </c>
      <c r="AN5" s="28">
        <f t="shared" si="1"/>
        <v>8.2817499999999988</v>
      </c>
      <c r="AO5" s="28">
        <f t="shared" si="1"/>
        <v>8.2817499999999988</v>
      </c>
      <c r="AP5" s="28">
        <f t="shared" si="1"/>
        <v>8.2817499999999988</v>
      </c>
      <c r="AQ5" s="28">
        <f t="shared" si="1"/>
        <v>8.2817499999999988</v>
      </c>
      <c r="AR5" s="28">
        <f t="shared" si="1"/>
        <v>8.2817499999999988</v>
      </c>
      <c r="AS5" s="28">
        <f t="shared" si="1"/>
        <v>8.2817499999999988</v>
      </c>
      <c r="AT5" s="28">
        <f t="shared" si="1"/>
        <v>8.2817499999999988</v>
      </c>
      <c r="AU5" s="28">
        <f t="shared" si="1"/>
        <v>8.2817499999999988</v>
      </c>
      <c r="AV5" s="28">
        <f t="shared" si="1"/>
        <v>8.2817499999999988</v>
      </c>
      <c r="AW5" s="28">
        <f t="shared" si="1"/>
        <v>8.2817499999999988</v>
      </c>
      <c r="AX5" s="28">
        <f t="shared" si="1"/>
        <v>8.2817499999999988</v>
      </c>
      <c r="AY5" s="28">
        <f t="shared" si="1"/>
        <v>8.2817499999999988</v>
      </c>
      <c r="AZ5" s="28">
        <f t="shared" si="1"/>
        <v>8.2817499999999988</v>
      </c>
      <c r="BA5" s="28">
        <f t="shared" si="1"/>
        <v>8.2817499999999988</v>
      </c>
      <c r="BB5" s="28">
        <f t="shared" si="1"/>
        <v>8.2817499999999988</v>
      </c>
      <c r="BC5" s="28">
        <f t="shared" si="1"/>
        <v>8.2817499999999988</v>
      </c>
      <c r="BD5" s="28">
        <f t="shared" si="1"/>
        <v>8.2817499999999988</v>
      </c>
      <c r="BE5" s="28">
        <f t="shared" si="1"/>
        <v>8.2817499999999988</v>
      </c>
      <c r="BF5" s="28">
        <f t="shared" si="1"/>
        <v>8.2817499999999988</v>
      </c>
      <c r="BG5" s="28">
        <f t="shared" si="1"/>
        <v>8.2817499999999988</v>
      </c>
      <c r="BH5" s="28">
        <f t="shared" si="1"/>
        <v>8.2817499999999988</v>
      </c>
      <c r="BI5" s="28">
        <f t="shared" si="1"/>
        <v>8.2817499999999988</v>
      </c>
      <c r="BJ5" s="28">
        <f t="shared" si="1"/>
        <v>8.2817499999999988</v>
      </c>
      <c r="BK5" s="28">
        <f t="shared" si="1"/>
        <v>8.2817499999999988</v>
      </c>
      <c r="BL5" s="28">
        <f t="shared" si="1"/>
        <v>8.2817499999999988</v>
      </c>
      <c r="BM5" s="28">
        <f t="shared" si="1"/>
        <v>8.2817499999999988</v>
      </c>
      <c r="BN5" s="28">
        <f t="shared" si="1"/>
        <v>8.2817499999999988</v>
      </c>
      <c r="BO5" s="28">
        <f t="shared" si="1"/>
        <v>8.2817499999999988</v>
      </c>
      <c r="BP5" s="28">
        <f t="shared" si="1"/>
        <v>8.2817499999999988</v>
      </c>
      <c r="BQ5" s="28">
        <f t="shared" si="1"/>
        <v>8.2817499999999988</v>
      </c>
      <c r="BR5" s="28">
        <f t="shared" si="1"/>
        <v>8.2817499999999988</v>
      </c>
      <c r="BS5" s="28">
        <f t="shared" si="1"/>
        <v>8.2817499999999988</v>
      </c>
      <c r="BT5" s="28">
        <f t="shared" si="1"/>
        <v>8.2817499999999988</v>
      </c>
      <c r="BU5" s="28">
        <f t="shared" si="1"/>
        <v>8.2817499999999988</v>
      </c>
      <c r="BV5" s="28">
        <f t="shared" ref="BV5:CB5" si="2">($E5*($H$1/12))</f>
        <v>8.2817499999999988</v>
      </c>
      <c r="BW5" s="28">
        <f t="shared" si="2"/>
        <v>8.2817499999999988</v>
      </c>
      <c r="BX5" s="28">
        <f t="shared" si="2"/>
        <v>8.2817499999999988</v>
      </c>
      <c r="BY5" s="28">
        <f t="shared" si="2"/>
        <v>8.2817499999999988</v>
      </c>
      <c r="BZ5" s="28">
        <f t="shared" si="2"/>
        <v>8.2817499999999988</v>
      </c>
      <c r="CA5" s="28">
        <f t="shared" si="2"/>
        <v>8.2817499999999988</v>
      </c>
      <c r="CB5" s="28">
        <f t="shared" si="2"/>
        <v>8.2817499999999988</v>
      </c>
      <c r="CC5" s="6" t="s">
        <v>1856</v>
      </c>
    </row>
    <row r="6" spans="1:154" hidden="1">
      <c r="A6" s="1">
        <v>10059331</v>
      </c>
      <c r="B6" s="5">
        <v>43103.491122685184</v>
      </c>
      <c r="C6" s="5" t="s">
        <v>207</v>
      </c>
      <c r="D6" s="5" t="s">
        <v>207</v>
      </c>
      <c r="E6" s="7">
        <v>0</v>
      </c>
      <c r="F6" s="3" t="s">
        <v>0</v>
      </c>
      <c r="G6" s="3" t="s">
        <v>217</v>
      </c>
      <c r="H6" s="3" t="s">
        <v>214</v>
      </c>
    </row>
    <row r="7" spans="1:154" hidden="1">
      <c r="A7" s="1">
        <v>5105220442</v>
      </c>
      <c r="B7" s="5">
        <v>36116</v>
      </c>
      <c r="C7" s="5" t="s">
        <v>207</v>
      </c>
      <c r="D7" s="5" t="s">
        <v>207</v>
      </c>
      <c r="E7" s="7">
        <v>0</v>
      </c>
      <c r="F7" s="3" t="s">
        <v>0</v>
      </c>
      <c r="G7" s="3" t="s">
        <v>217</v>
      </c>
      <c r="H7" s="3" t="s">
        <v>214</v>
      </c>
    </row>
    <row r="8" spans="1:154" hidden="1">
      <c r="A8" s="1">
        <v>5105231440</v>
      </c>
      <c r="B8" s="5">
        <v>36116</v>
      </c>
      <c r="C8" s="5" t="s">
        <v>207</v>
      </c>
      <c r="D8" s="5" t="s">
        <v>207</v>
      </c>
      <c r="E8" s="7">
        <v>0</v>
      </c>
      <c r="F8" s="3" t="s">
        <v>4</v>
      </c>
      <c r="G8" s="3" t="s">
        <v>217</v>
      </c>
      <c r="H8" s="3" t="s">
        <v>214</v>
      </c>
    </row>
    <row r="9" spans="1:154" hidden="1">
      <c r="A9" s="1">
        <v>5105231443</v>
      </c>
      <c r="B9" s="5">
        <v>36116</v>
      </c>
      <c r="C9" s="5" t="s">
        <v>207</v>
      </c>
      <c r="D9" s="5" t="s">
        <v>207</v>
      </c>
      <c r="E9" s="7">
        <v>0</v>
      </c>
      <c r="F9" s="3" t="s">
        <v>0</v>
      </c>
      <c r="G9" s="3" t="s">
        <v>217</v>
      </c>
      <c r="H9" s="3" t="s">
        <v>214</v>
      </c>
    </row>
    <row r="10" spans="1:154" hidden="1">
      <c r="A10" s="1">
        <v>5214123440</v>
      </c>
      <c r="B10" s="5">
        <v>38254</v>
      </c>
      <c r="C10" s="5" t="s">
        <v>207</v>
      </c>
      <c r="D10" s="5" t="s">
        <v>207</v>
      </c>
      <c r="E10" s="7">
        <v>0</v>
      </c>
      <c r="F10" s="3" t="s">
        <v>0</v>
      </c>
      <c r="G10" s="3" t="s">
        <v>217</v>
      </c>
      <c r="H10" s="3" t="s">
        <v>214</v>
      </c>
    </row>
    <row r="11" spans="1:154" hidden="1">
      <c r="A11" s="1">
        <v>5214126442</v>
      </c>
      <c r="B11" s="5">
        <v>36117</v>
      </c>
      <c r="C11" s="5" t="s">
        <v>207</v>
      </c>
      <c r="D11" s="5" t="s">
        <v>207</v>
      </c>
      <c r="E11" s="7">
        <v>0</v>
      </c>
      <c r="F11" s="3" t="s">
        <v>0</v>
      </c>
      <c r="G11" s="3" t="s">
        <v>217</v>
      </c>
      <c r="H11" s="3" t="s">
        <v>214</v>
      </c>
    </row>
    <row r="12" spans="1:154" hidden="1">
      <c r="A12" s="1">
        <v>5214220442</v>
      </c>
      <c r="B12" s="5">
        <v>36117</v>
      </c>
      <c r="C12" s="5" t="s">
        <v>207</v>
      </c>
      <c r="D12" s="5" t="s">
        <v>207</v>
      </c>
      <c r="E12" s="7">
        <v>0</v>
      </c>
      <c r="F12" s="3" t="s">
        <v>0</v>
      </c>
      <c r="G12" s="3" t="s">
        <v>217</v>
      </c>
      <c r="H12" s="3" t="s">
        <v>214</v>
      </c>
    </row>
    <row r="13" spans="1:154" hidden="1">
      <c r="A13" s="1">
        <v>5215099442</v>
      </c>
      <c r="B13" s="5">
        <v>36117</v>
      </c>
      <c r="C13" s="5" t="s">
        <v>207</v>
      </c>
      <c r="D13" s="5" t="s">
        <v>207</v>
      </c>
      <c r="E13" s="7">
        <v>0</v>
      </c>
      <c r="F13" s="3" t="s">
        <v>4</v>
      </c>
      <c r="G13" s="3" t="s">
        <v>217</v>
      </c>
      <c r="H13" s="3" t="s">
        <v>214</v>
      </c>
    </row>
    <row r="14" spans="1:154" hidden="1">
      <c r="A14" s="1">
        <v>5215106442</v>
      </c>
      <c r="B14" s="5">
        <v>36117</v>
      </c>
      <c r="C14" s="5" t="s">
        <v>207</v>
      </c>
      <c r="D14" s="5" t="s">
        <v>207</v>
      </c>
      <c r="E14" s="7">
        <v>0</v>
      </c>
      <c r="F14" s="3" t="s">
        <v>0</v>
      </c>
      <c r="G14" s="3" t="s">
        <v>217</v>
      </c>
      <c r="H14" s="3" t="s">
        <v>214</v>
      </c>
    </row>
    <row r="15" spans="1:154" hidden="1">
      <c r="A15" s="1">
        <v>5215113440</v>
      </c>
      <c r="B15" s="5">
        <v>36117</v>
      </c>
      <c r="C15" s="5" t="s">
        <v>207</v>
      </c>
      <c r="D15" s="5" t="s">
        <v>207</v>
      </c>
      <c r="E15" s="7">
        <v>0</v>
      </c>
      <c r="F15" s="3" t="s">
        <v>4</v>
      </c>
      <c r="G15" s="3" t="s">
        <v>217</v>
      </c>
      <c r="H15" s="3" t="s">
        <v>214</v>
      </c>
    </row>
    <row r="16" spans="1:154" hidden="1">
      <c r="A16" s="1">
        <v>5215113443</v>
      </c>
      <c r="B16" s="5">
        <v>38195</v>
      </c>
      <c r="C16" s="5" t="s">
        <v>207</v>
      </c>
      <c r="D16" s="5" t="s">
        <v>207</v>
      </c>
      <c r="E16" s="7">
        <v>0</v>
      </c>
      <c r="F16" s="3" t="s">
        <v>4</v>
      </c>
      <c r="G16" s="3" t="s">
        <v>217</v>
      </c>
      <c r="H16" s="3" t="s">
        <v>214</v>
      </c>
    </row>
    <row r="17" spans="1:8" hidden="1">
      <c r="A17" s="1">
        <v>5226108440</v>
      </c>
      <c r="B17" s="5">
        <v>36117</v>
      </c>
      <c r="C17" s="5" t="s">
        <v>207</v>
      </c>
      <c r="D17" s="5" t="s">
        <v>207</v>
      </c>
      <c r="E17" s="7">
        <v>0</v>
      </c>
      <c r="F17" s="3" t="s">
        <v>4</v>
      </c>
      <c r="G17" s="3" t="s">
        <v>217</v>
      </c>
      <c r="H17" s="3" t="s">
        <v>214</v>
      </c>
    </row>
    <row r="18" spans="1:8" hidden="1">
      <c r="A18" s="1">
        <v>5226120442</v>
      </c>
      <c r="B18" s="5">
        <v>36117</v>
      </c>
      <c r="C18" s="5" t="s">
        <v>207</v>
      </c>
      <c r="D18" s="5" t="s">
        <v>207</v>
      </c>
      <c r="E18" s="7">
        <v>0</v>
      </c>
      <c r="F18" s="3" t="s">
        <v>0</v>
      </c>
      <c r="G18" s="3" t="s">
        <v>217</v>
      </c>
      <c r="H18" s="3" t="s">
        <v>214</v>
      </c>
    </row>
    <row r="19" spans="1:8" hidden="1">
      <c r="A19" s="1">
        <v>5226181442</v>
      </c>
      <c r="B19" s="5">
        <v>36118</v>
      </c>
      <c r="C19" s="5" t="s">
        <v>207</v>
      </c>
      <c r="D19" s="5" t="s">
        <v>207</v>
      </c>
      <c r="E19" s="7">
        <v>0</v>
      </c>
      <c r="F19" s="3" t="s">
        <v>0</v>
      </c>
      <c r="G19" s="3" t="s">
        <v>217</v>
      </c>
      <c r="H19" s="3" t="s">
        <v>214</v>
      </c>
    </row>
    <row r="20" spans="1:8" hidden="1">
      <c r="A20" s="1">
        <v>5226189443</v>
      </c>
      <c r="B20" s="5">
        <v>37005</v>
      </c>
      <c r="C20" s="5" t="s">
        <v>207</v>
      </c>
      <c r="D20" s="5" t="s">
        <v>207</v>
      </c>
      <c r="E20" s="7">
        <v>0</v>
      </c>
      <c r="F20" s="3" t="s">
        <v>4</v>
      </c>
      <c r="G20" s="3" t="s">
        <v>217</v>
      </c>
      <c r="H20" s="3" t="s">
        <v>214</v>
      </c>
    </row>
    <row r="21" spans="1:8" hidden="1">
      <c r="A21" s="1">
        <v>5226233442</v>
      </c>
      <c r="B21" s="5">
        <v>38251</v>
      </c>
      <c r="C21" s="5" t="s">
        <v>207</v>
      </c>
      <c r="D21" s="5" t="s">
        <v>207</v>
      </c>
      <c r="E21" s="7">
        <v>0</v>
      </c>
      <c r="F21" s="3" t="s">
        <v>0</v>
      </c>
      <c r="G21" s="3" t="s">
        <v>217</v>
      </c>
      <c r="H21" s="3" t="s">
        <v>214</v>
      </c>
    </row>
    <row r="22" spans="1:8" hidden="1">
      <c r="A22" s="1">
        <v>5226276442</v>
      </c>
      <c r="B22" s="5">
        <v>36118</v>
      </c>
      <c r="C22" s="5" t="s">
        <v>207</v>
      </c>
      <c r="D22" s="5" t="s">
        <v>207</v>
      </c>
      <c r="E22" s="7">
        <v>0</v>
      </c>
      <c r="F22" s="3" t="s">
        <v>0</v>
      </c>
      <c r="G22" s="3" t="s">
        <v>217</v>
      </c>
      <c r="H22" s="3" t="s">
        <v>214</v>
      </c>
    </row>
    <row r="23" spans="1:8" hidden="1">
      <c r="A23" s="1">
        <v>5290000481</v>
      </c>
      <c r="B23" s="5">
        <v>36553</v>
      </c>
      <c r="C23" s="5" t="s">
        <v>207</v>
      </c>
      <c r="D23" s="5" t="s">
        <v>207</v>
      </c>
      <c r="E23" s="7">
        <v>0</v>
      </c>
      <c r="F23" s="3" t="s">
        <v>4</v>
      </c>
      <c r="G23" s="3" t="s">
        <v>217</v>
      </c>
      <c r="H23" s="3" t="s">
        <v>214</v>
      </c>
    </row>
    <row r="24" spans="1:8" hidden="1">
      <c r="A24" s="1">
        <v>10056150</v>
      </c>
      <c r="B24" s="5">
        <v>42625.391770833332</v>
      </c>
      <c r="C24" s="5" t="s">
        <v>207</v>
      </c>
      <c r="D24" s="5" t="s">
        <v>207</v>
      </c>
      <c r="E24" s="7">
        <v>0</v>
      </c>
      <c r="F24" s="3" t="s">
        <v>0</v>
      </c>
      <c r="G24" s="3" t="s">
        <v>217</v>
      </c>
      <c r="H24" s="3" t="s">
        <v>214</v>
      </c>
    </row>
    <row r="25" spans="1:8" hidden="1">
      <c r="A25" s="1">
        <v>10056151</v>
      </c>
      <c r="B25" s="5">
        <v>42625.468611111108</v>
      </c>
      <c r="C25" s="5" t="s">
        <v>207</v>
      </c>
      <c r="D25" s="5" t="s">
        <v>207</v>
      </c>
      <c r="E25" s="7">
        <v>0</v>
      </c>
      <c r="F25" s="3" t="s">
        <v>0</v>
      </c>
      <c r="G25" s="3" t="s">
        <v>217</v>
      </c>
      <c r="H25" s="3" t="s">
        <v>214</v>
      </c>
    </row>
    <row r="26" spans="1:8" hidden="1">
      <c r="A26" s="1">
        <v>10056154</v>
      </c>
      <c r="B26" s="5">
        <v>42625.478587962964</v>
      </c>
      <c r="C26" s="5" t="s">
        <v>207</v>
      </c>
      <c r="D26" s="5" t="s">
        <v>207</v>
      </c>
      <c r="E26" s="7">
        <v>0</v>
      </c>
      <c r="F26" s="3" t="s">
        <v>0</v>
      </c>
      <c r="G26" s="3" t="s">
        <v>217</v>
      </c>
      <c r="H26" s="3" t="s">
        <v>214</v>
      </c>
    </row>
    <row r="27" spans="1:8" hidden="1">
      <c r="A27" s="1">
        <v>10025384</v>
      </c>
      <c r="B27" s="5">
        <v>39873</v>
      </c>
      <c r="C27" s="5">
        <v>39871</v>
      </c>
      <c r="D27" s="5">
        <v>39919.850185185183</v>
      </c>
      <c r="E27" s="7">
        <v>0</v>
      </c>
      <c r="F27" s="3" t="s">
        <v>0</v>
      </c>
      <c r="G27" s="3" t="s">
        <v>217</v>
      </c>
      <c r="H27" s="3" t="s">
        <v>214</v>
      </c>
    </row>
    <row r="28" spans="1:8" hidden="1">
      <c r="A28" s="1">
        <v>99832327</v>
      </c>
      <c r="B28" s="5">
        <v>39092</v>
      </c>
      <c r="C28" s="5">
        <v>0</v>
      </c>
      <c r="D28" s="5">
        <v>40494</v>
      </c>
      <c r="E28" s="7">
        <v>0</v>
      </c>
      <c r="F28" s="3" t="s">
        <v>0</v>
      </c>
      <c r="G28" s="3" t="s">
        <v>217</v>
      </c>
      <c r="H28" s="3" t="s">
        <v>214</v>
      </c>
    </row>
    <row r="29" spans="1:8" hidden="1">
      <c r="A29" s="1">
        <v>99730871</v>
      </c>
      <c r="B29" s="5">
        <v>40227</v>
      </c>
      <c r="C29" s="5">
        <v>40268</v>
      </c>
      <c r="D29" s="5">
        <v>40813.893807870372</v>
      </c>
      <c r="E29" s="7">
        <v>0</v>
      </c>
      <c r="F29" s="3" t="s">
        <v>0</v>
      </c>
      <c r="G29" s="3" t="s">
        <v>217</v>
      </c>
      <c r="H29" s="3" t="s">
        <v>214</v>
      </c>
    </row>
    <row r="30" spans="1:8" hidden="1">
      <c r="A30" s="1">
        <v>99730441</v>
      </c>
      <c r="B30" s="5">
        <v>38744</v>
      </c>
      <c r="C30" s="5">
        <v>40329</v>
      </c>
      <c r="D30" s="5">
        <v>40813.894791666666</v>
      </c>
      <c r="E30" s="7">
        <v>0</v>
      </c>
      <c r="F30" s="3" t="s">
        <v>0</v>
      </c>
      <c r="G30" s="3" t="s">
        <v>217</v>
      </c>
      <c r="H30" s="3" t="s">
        <v>214</v>
      </c>
    </row>
    <row r="31" spans="1:8" hidden="1">
      <c r="A31" s="1">
        <v>10041099</v>
      </c>
      <c r="B31" s="5">
        <v>40549</v>
      </c>
      <c r="C31" s="5">
        <v>40714</v>
      </c>
      <c r="D31" s="5">
        <v>40847.431284722225</v>
      </c>
      <c r="E31" s="7">
        <v>0</v>
      </c>
      <c r="F31" s="3" t="s">
        <v>0</v>
      </c>
      <c r="G31" s="3" t="s">
        <v>217</v>
      </c>
      <c r="H31" s="3" t="s">
        <v>214</v>
      </c>
    </row>
    <row r="32" spans="1:8" hidden="1">
      <c r="A32" s="1">
        <v>10041594</v>
      </c>
      <c r="B32" s="5">
        <v>40634</v>
      </c>
      <c r="C32" s="5">
        <v>40634</v>
      </c>
      <c r="D32" s="5">
        <v>40896.475046296298</v>
      </c>
      <c r="E32" s="7">
        <v>0</v>
      </c>
      <c r="F32" s="3" t="s">
        <v>0</v>
      </c>
      <c r="G32" s="3" t="s">
        <v>217</v>
      </c>
      <c r="H32" s="3" t="s">
        <v>214</v>
      </c>
    </row>
    <row r="33" spans="1:83" hidden="1">
      <c r="A33" s="1">
        <v>10042076</v>
      </c>
      <c r="B33" s="5">
        <v>40688</v>
      </c>
      <c r="C33" s="5">
        <v>40861</v>
      </c>
      <c r="D33" s="5">
        <v>40961.825844907406</v>
      </c>
      <c r="E33" s="7">
        <v>0</v>
      </c>
      <c r="F33" s="3" t="s">
        <v>0</v>
      </c>
      <c r="G33" s="3" t="s">
        <v>217</v>
      </c>
      <c r="H33" s="3" t="s">
        <v>214</v>
      </c>
    </row>
    <row r="34" spans="1:83" hidden="1">
      <c r="A34" s="1">
        <v>10042342</v>
      </c>
      <c r="B34" s="5">
        <v>40735</v>
      </c>
      <c r="C34" s="5">
        <v>40861</v>
      </c>
      <c r="D34" s="5">
        <v>40970.412442129629</v>
      </c>
      <c r="E34" s="7">
        <v>0</v>
      </c>
      <c r="F34" s="3" t="s">
        <v>0</v>
      </c>
      <c r="G34" s="3" t="s">
        <v>217</v>
      </c>
      <c r="H34" s="3" t="s">
        <v>214</v>
      </c>
    </row>
    <row r="35" spans="1:83" hidden="1">
      <c r="A35" s="1">
        <v>10042346</v>
      </c>
      <c r="B35" s="5">
        <v>40735</v>
      </c>
      <c r="C35" s="5">
        <v>40861</v>
      </c>
      <c r="D35" s="5">
        <v>40980.673680555556</v>
      </c>
      <c r="E35" s="7">
        <v>0</v>
      </c>
      <c r="F35" s="3" t="s">
        <v>0</v>
      </c>
      <c r="G35" s="3" t="s">
        <v>217</v>
      </c>
      <c r="H35" s="3" t="s">
        <v>214</v>
      </c>
    </row>
    <row r="36" spans="1:83" hidden="1">
      <c r="A36" s="1">
        <v>10044769</v>
      </c>
      <c r="B36" s="5">
        <v>41001</v>
      </c>
      <c r="C36" s="5">
        <v>41002</v>
      </c>
      <c r="D36" s="5">
        <v>41015.733993055554</v>
      </c>
      <c r="E36" s="7">
        <v>0</v>
      </c>
      <c r="F36" s="3" t="s">
        <v>0</v>
      </c>
      <c r="G36" s="3" t="s">
        <v>217</v>
      </c>
      <c r="H36" s="3" t="s">
        <v>214</v>
      </c>
    </row>
    <row r="37" spans="1:83" hidden="1">
      <c r="A37" s="1">
        <v>10043956</v>
      </c>
      <c r="B37" s="5">
        <v>40925</v>
      </c>
      <c r="C37" s="5">
        <v>40756</v>
      </c>
      <c r="D37" s="5">
        <v>41156.746921296297</v>
      </c>
      <c r="E37" s="7">
        <v>0</v>
      </c>
      <c r="F37" s="3" t="s">
        <v>0</v>
      </c>
      <c r="G37" s="3" t="s">
        <v>217</v>
      </c>
      <c r="H37" s="3" t="s">
        <v>214</v>
      </c>
    </row>
    <row r="38" spans="1:83" hidden="1">
      <c r="A38" s="1">
        <v>10043822</v>
      </c>
      <c r="B38" s="5">
        <v>40893</v>
      </c>
      <c r="C38" s="5">
        <v>41061</v>
      </c>
      <c r="D38" s="5">
        <v>41185.72625</v>
      </c>
      <c r="E38" s="4">
        <v>0</v>
      </c>
      <c r="F38" s="3" t="s">
        <v>0</v>
      </c>
      <c r="G38" s="3" t="s">
        <v>217</v>
      </c>
      <c r="H38" s="3" t="s">
        <v>40</v>
      </c>
    </row>
    <row r="39" spans="1:83" hidden="1">
      <c r="A39" s="1">
        <v>10044511</v>
      </c>
      <c r="B39" s="5">
        <v>40968</v>
      </c>
      <c r="C39" s="5">
        <v>41067</v>
      </c>
      <c r="D39" s="5">
        <v>41197.906331018516</v>
      </c>
      <c r="E39" s="7">
        <v>0</v>
      </c>
      <c r="F39" s="3" t="s">
        <v>0</v>
      </c>
      <c r="G39" s="3" t="s">
        <v>217</v>
      </c>
      <c r="H39" s="3" t="s">
        <v>214</v>
      </c>
    </row>
    <row r="40" spans="1:83" hidden="1">
      <c r="A40" s="1">
        <v>99730796</v>
      </c>
      <c r="B40" s="5">
        <v>39945</v>
      </c>
      <c r="C40" s="5">
        <v>41220</v>
      </c>
      <c r="D40" s="5">
        <v>41220</v>
      </c>
      <c r="E40" s="7">
        <v>0</v>
      </c>
      <c r="F40" s="3" t="s">
        <v>0</v>
      </c>
      <c r="G40" s="3" t="s">
        <v>217</v>
      </c>
      <c r="H40" s="3" t="s">
        <v>214</v>
      </c>
    </row>
    <row r="41" spans="1:83" hidden="1">
      <c r="A41" s="1">
        <v>10046578</v>
      </c>
      <c r="B41" s="5">
        <v>41129</v>
      </c>
      <c r="C41" s="5">
        <v>41243</v>
      </c>
      <c r="D41" s="5">
        <v>41293.624675925923</v>
      </c>
      <c r="E41" s="7">
        <v>0</v>
      </c>
      <c r="F41" s="3" t="s">
        <v>0</v>
      </c>
      <c r="G41" s="3" t="s">
        <v>217</v>
      </c>
      <c r="H41" s="3" t="s">
        <v>214</v>
      </c>
    </row>
    <row r="42" spans="1:83" hidden="1">
      <c r="A42" s="1">
        <v>10044787</v>
      </c>
      <c r="B42" s="5">
        <v>41005</v>
      </c>
      <c r="C42" s="5">
        <v>41243</v>
      </c>
      <c r="D42" s="5">
        <v>41293.624699074076</v>
      </c>
      <c r="E42" s="7">
        <v>0</v>
      </c>
      <c r="F42" s="3" t="s">
        <v>0</v>
      </c>
      <c r="G42" s="3" t="s">
        <v>217</v>
      </c>
      <c r="H42" s="3" t="s">
        <v>214</v>
      </c>
    </row>
    <row r="43" spans="1:83" hidden="1">
      <c r="A43" s="1">
        <v>10044471</v>
      </c>
      <c r="B43" s="5">
        <v>40966</v>
      </c>
      <c r="C43" s="5">
        <v>41205</v>
      </c>
      <c r="D43" s="5">
        <v>41293.624768518515</v>
      </c>
      <c r="E43" s="7">
        <v>0</v>
      </c>
      <c r="F43" s="3" t="s">
        <v>0</v>
      </c>
      <c r="G43" s="3" t="s">
        <v>217</v>
      </c>
      <c r="H43" s="3" t="s">
        <v>214</v>
      </c>
    </row>
    <row r="44" spans="1:83" ht="45" hidden="1">
      <c r="A44" s="1">
        <v>10044878</v>
      </c>
      <c r="B44" s="5">
        <v>41022</v>
      </c>
      <c r="C44" s="5">
        <v>41031</v>
      </c>
      <c r="D44" s="5">
        <v>41293.624803240738</v>
      </c>
      <c r="E44" s="2">
        <f>1952.16+2030.28</f>
        <v>3982.44</v>
      </c>
      <c r="F44" s="3" t="s">
        <v>5</v>
      </c>
      <c r="G44" s="8" t="s">
        <v>39</v>
      </c>
      <c r="H44" s="3" t="s">
        <v>175</v>
      </c>
      <c r="I44" s="28">
        <f>($E44*($H$1/12))/2</f>
        <v>16.593499999999999</v>
      </c>
      <c r="J44" s="28">
        <f t="shared" ref="J44:T44" si="3">($E44*($H$1/12))/2</f>
        <v>16.593499999999999</v>
      </c>
      <c r="K44" s="28">
        <f t="shared" si="3"/>
        <v>16.593499999999999</v>
      </c>
      <c r="L44" s="28">
        <f t="shared" si="3"/>
        <v>16.593499999999999</v>
      </c>
      <c r="M44" s="28">
        <f t="shared" si="3"/>
        <v>16.593499999999999</v>
      </c>
      <c r="N44" s="28">
        <f t="shared" si="3"/>
        <v>16.593499999999999</v>
      </c>
      <c r="O44" s="28">
        <f t="shared" si="3"/>
        <v>16.593499999999999</v>
      </c>
      <c r="P44" s="28">
        <f t="shared" si="3"/>
        <v>16.593499999999999</v>
      </c>
      <c r="Q44" s="28">
        <f t="shared" si="3"/>
        <v>16.593499999999999</v>
      </c>
      <c r="R44" s="28">
        <f t="shared" si="3"/>
        <v>16.593499999999999</v>
      </c>
      <c r="S44" s="28">
        <f t="shared" si="3"/>
        <v>16.593499999999999</v>
      </c>
      <c r="T44" s="28">
        <f t="shared" si="3"/>
        <v>16.593499999999999</v>
      </c>
      <c r="U44" s="28">
        <f t="shared" ref="U44:BU44" si="4">($E44*($H$1/12))</f>
        <v>33.186999999999998</v>
      </c>
      <c r="V44" s="28">
        <f t="shared" si="4"/>
        <v>33.186999999999998</v>
      </c>
      <c r="W44" s="28">
        <f t="shared" si="4"/>
        <v>33.186999999999998</v>
      </c>
      <c r="X44" s="28">
        <f t="shared" si="4"/>
        <v>33.186999999999998</v>
      </c>
      <c r="Y44" s="28">
        <f t="shared" si="4"/>
        <v>33.186999999999998</v>
      </c>
      <c r="Z44" s="28">
        <f t="shared" si="4"/>
        <v>33.186999999999998</v>
      </c>
      <c r="AA44" s="28">
        <f t="shared" si="4"/>
        <v>33.186999999999998</v>
      </c>
      <c r="AB44" s="28">
        <f t="shared" si="4"/>
        <v>33.186999999999998</v>
      </c>
      <c r="AC44" s="28">
        <f t="shared" si="4"/>
        <v>33.186999999999998</v>
      </c>
      <c r="AD44" s="28">
        <f t="shared" si="4"/>
        <v>33.186999999999998</v>
      </c>
      <c r="AE44" s="28">
        <f t="shared" si="4"/>
        <v>33.186999999999998</v>
      </c>
      <c r="AF44" s="28">
        <f t="shared" si="4"/>
        <v>33.186999999999998</v>
      </c>
      <c r="AG44" s="28">
        <f t="shared" si="4"/>
        <v>33.186999999999998</v>
      </c>
      <c r="AH44" s="28">
        <f t="shared" si="4"/>
        <v>33.186999999999998</v>
      </c>
      <c r="AI44" s="28">
        <f t="shared" si="4"/>
        <v>33.186999999999998</v>
      </c>
      <c r="AJ44" s="28">
        <f t="shared" si="4"/>
        <v>33.186999999999998</v>
      </c>
      <c r="AK44" s="28">
        <f t="shared" si="4"/>
        <v>33.186999999999998</v>
      </c>
      <c r="AL44" s="28">
        <f t="shared" si="4"/>
        <v>33.186999999999998</v>
      </c>
      <c r="AM44" s="28">
        <f t="shared" si="4"/>
        <v>33.186999999999998</v>
      </c>
      <c r="AN44" s="28">
        <f t="shared" si="4"/>
        <v>33.186999999999998</v>
      </c>
      <c r="AO44" s="28">
        <f t="shared" si="4"/>
        <v>33.186999999999998</v>
      </c>
      <c r="AP44" s="28">
        <f t="shared" si="4"/>
        <v>33.186999999999998</v>
      </c>
      <c r="AQ44" s="28">
        <f t="shared" si="4"/>
        <v>33.186999999999998</v>
      </c>
      <c r="AR44" s="28">
        <f t="shared" si="4"/>
        <v>33.186999999999998</v>
      </c>
      <c r="AS44" s="28">
        <f t="shared" si="4"/>
        <v>33.186999999999998</v>
      </c>
      <c r="AT44" s="28">
        <f t="shared" si="4"/>
        <v>33.186999999999998</v>
      </c>
      <c r="AU44" s="28">
        <f t="shared" si="4"/>
        <v>33.186999999999998</v>
      </c>
      <c r="AV44" s="28">
        <f t="shared" si="4"/>
        <v>33.186999999999998</v>
      </c>
      <c r="AW44" s="28">
        <f t="shared" si="4"/>
        <v>33.186999999999998</v>
      </c>
      <c r="AX44" s="28">
        <f t="shared" si="4"/>
        <v>33.186999999999998</v>
      </c>
      <c r="AY44" s="28">
        <f t="shared" si="4"/>
        <v>33.186999999999998</v>
      </c>
      <c r="AZ44" s="28">
        <f t="shared" si="4"/>
        <v>33.186999999999998</v>
      </c>
      <c r="BA44" s="28">
        <f t="shared" si="4"/>
        <v>33.186999999999998</v>
      </c>
      <c r="BB44" s="28">
        <f t="shared" si="4"/>
        <v>33.186999999999998</v>
      </c>
      <c r="BC44" s="28">
        <f t="shared" si="4"/>
        <v>33.186999999999998</v>
      </c>
      <c r="BD44" s="28">
        <f t="shared" si="4"/>
        <v>33.186999999999998</v>
      </c>
      <c r="BE44" s="28">
        <f t="shared" si="4"/>
        <v>33.186999999999998</v>
      </c>
      <c r="BF44" s="28">
        <f t="shared" si="4"/>
        <v>33.186999999999998</v>
      </c>
      <c r="BG44" s="28">
        <f t="shared" si="4"/>
        <v>33.186999999999998</v>
      </c>
      <c r="BH44" s="28">
        <f t="shared" si="4"/>
        <v>33.186999999999998</v>
      </c>
      <c r="BI44" s="28">
        <f t="shared" si="4"/>
        <v>33.186999999999998</v>
      </c>
      <c r="BJ44" s="28">
        <f t="shared" si="4"/>
        <v>33.186999999999998</v>
      </c>
      <c r="BK44" s="28">
        <f t="shared" si="4"/>
        <v>33.186999999999998</v>
      </c>
      <c r="BL44" s="28">
        <f t="shared" si="4"/>
        <v>33.186999999999998</v>
      </c>
      <c r="BM44" s="28">
        <f t="shared" si="4"/>
        <v>33.186999999999998</v>
      </c>
      <c r="BN44" s="28">
        <f t="shared" si="4"/>
        <v>33.186999999999998</v>
      </c>
      <c r="BO44" s="28">
        <f t="shared" si="4"/>
        <v>33.186999999999998</v>
      </c>
      <c r="BP44" s="28">
        <f t="shared" si="4"/>
        <v>33.186999999999998</v>
      </c>
      <c r="BQ44" s="28">
        <f t="shared" si="4"/>
        <v>33.186999999999998</v>
      </c>
      <c r="BR44" s="28">
        <f t="shared" si="4"/>
        <v>33.186999999999998</v>
      </c>
      <c r="BS44" s="28">
        <f t="shared" si="4"/>
        <v>33.186999999999998</v>
      </c>
      <c r="BT44" s="28">
        <f t="shared" si="4"/>
        <v>33.186999999999998</v>
      </c>
      <c r="BU44" s="28">
        <f t="shared" si="4"/>
        <v>33.186999999999998</v>
      </c>
      <c r="BV44" s="28">
        <f t="shared" ref="BV44:CB44" si="5">($E44*($H$1/12))</f>
        <v>33.186999999999998</v>
      </c>
      <c r="BW44" s="28">
        <f t="shared" si="5"/>
        <v>33.186999999999998</v>
      </c>
      <c r="BX44" s="28">
        <f t="shared" si="5"/>
        <v>33.186999999999998</v>
      </c>
      <c r="BY44" s="28">
        <f t="shared" si="5"/>
        <v>33.186999999999998</v>
      </c>
      <c r="BZ44" s="28">
        <f t="shared" si="5"/>
        <v>33.186999999999998</v>
      </c>
      <c r="CA44" s="28">
        <f t="shared" si="5"/>
        <v>33.186999999999998</v>
      </c>
      <c r="CB44" s="28">
        <f t="shared" si="5"/>
        <v>33.186999999999998</v>
      </c>
      <c r="CC44" s="6" t="s">
        <v>1857</v>
      </c>
      <c r="CD44" s="28">
        <v>13.464280310873679</v>
      </c>
      <c r="CE44" s="2">
        <f>-CD44</f>
        <v>-13.464280310873679</v>
      </c>
    </row>
    <row r="45" spans="1:83" hidden="1">
      <c r="A45" s="1">
        <v>10046828</v>
      </c>
      <c r="B45" s="5">
        <v>41151</v>
      </c>
      <c r="C45" s="5">
        <v>41208</v>
      </c>
      <c r="D45" s="5">
        <v>41293.630844907406</v>
      </c>
      <c r="E45" s="7">
        <v>0</v>
      </c>
      <c r="F45" s="3" t="s">
        <v>0</v>
      </c>
      <c r="G45" s="3" t="s">
        <v>217</v>
      </c>
      <c r="H45" s="3" t="s">
        <v>214</v>
      </c>
    </row>
    <row r="46" spans="1:83" hidden="1">
      <c r="A46" s="1">
        <v>10043104</v>
      </c>
      <c r="B46" s="5">
        <v>40823</v>
      </c>
      <c r="C46" s="5">
        <v>41148</v>
      </c>
      <c r="D46" s="5">
        <v>41293.639120370368</v>
      </c>
      <c r="E46" s="7">
        <v>0</v>
      </c>
      <c r="F46" s="3" t="s">
        <v>0</v>
      </c>
      <c r="G46" s="3" t="s">
        <v>217</v>
      </c>
      <c r="H46" s="3" t="s">
        <v>214</v>
      </c>
    </row>
    <row r="47" spans="1:83" hidden="1">
      <c r="A47" s="1">
        <v>10046821</v>
      </c>
      <c r="B47" s="5">
        <v>41149</v>
      </c>
      <c r="C47" s="5">
        <v>41214</v>
      </c>
      <c r="D47" s="5">
        <v>41293.639155092591</v>
      </c>
      <c r="E47" s="7">
        <v>0</v>
      </c>
      <c r="F47" s="3" t="s">
        <v>0</v>
      </c>
      <c r="G47" s="3" t="s">
        <v>217</v>
      </c>
      <c r="H47" s="3" t="s">
        <v>214</v>
      </c>
    </row>
    <row r="48" spans="1:83" hidden="1">
      <c r="A48" s="1">
        <v>10043054</v>
      </c>
      <c r="B48" s="5">
        <v>40817</v>
      </c>
      <c r="C48" s="5">
        <v>41228</v>
      </c>
      <c r="D48" s="5">
        <v>41307.612708333334</v>
      </c>
      <c r="E48" s="7">
        <v>0</v>
      </c>
      <c r="F48" s="3" t="s">
        <v>0</v>
      </c>
      <c r="G48" s="3" t="s">
        <v>217</v>
      </c>
      <c r="H48" s="3" t="s">
        <v>214</v>
      </c>
    </row>
    <row r="49" spans="1:83" hidden="1">
      <c r="A49" s="1">
        <v>10044582</v>
      </c>
      <c r="B49" s="5">
        <v>40975</v>
      </c>
      <c r="C49" s="5">
        <v>41025</v>
      </c>
      <c r="D49" s="5">
        <v>41307.612719907411</v>
      </c>
      <c r="E49" s="7">
        <v>0</v>
      </c>
      <c r="F49" s="3" t="s">
        <v>0</v>
      </c>
      <c r="G49" s="3" t="s">
        <v>217</v>
      </c>
      <c r="H49" s="3" t="s">
        <v>214</v>
      </c>
    </row>
    <row r="50" spans="1:83" hidden="1">
      <c r="A50" s="1">
        <v>10044583</v>
      </c>
      <c r="B50" s="5">
        <v>40975</v>
      </c>
      <c r="C50" s="5">
        <v>41274</v>
      </c>
      <c r="D50" s="5">
        <v>41307.612719907411</v>
      </c>
      <c r="E50" s="7">
        <v>0</v>
      </c>
      <c r="F50" s="3" t="s">
        <v>0</v>
      </c>
      <c r="G50" s="3" t="s">
        <v>217</v>
      </c>
      <c r="H50" s="3" t="s">
        <v>214</v>
      </c>
    </row>
    <row r="51" spans="1:83" hidden="1">
      <c r="A51" s="1">
        <v>10045042</v>
      </c>
      <c r="B51" s="5">
        <v>41052</v>
      </c>
      <c r="C51" s="5">
        <v>41213</v>
      </c>
      <c r="D51" s="5">
        <v>41307.618078703701</v>
      </c>
      <c r="E51" s="7">
        <v>0</v>
      </c>
      <c r="F51" s="3" t="s">
        <v>0</v>
      </c>
      <c r="G51" s="3" t="s">
        <v>217</v>
      </c>
      <c r="H51" s="3" t="s">
        <v>214</v>
      </c>
    </row>
    <row r="52" spans="1:83" hidden="1">
      <c r="A52" s="1">
        <v>10044479</v>
      </c>
      <c r="B52" s="5">
        <v>40966</v>
      </c>
      <c r="C52" s="5">
        <v>41214</v>
      </c>
      <c r="D52" s="5">
        <v>41307.62128472222</v>
      </c>
      <c r="E52" s="7">
        <v>0</v>
      </c>
      <c r="F52" s="3" t="s">
        <v>0</v>
      </c>
      <c r="G52" s="3" t="s">
        <v>217</v>
      </c>
      <c r="H52" s="3" t="s">
        <v>214</v>
      </c>
    </row>
    <row r="53" spans="1:83" hidden="1">
      <c r="A53" s="1">
        <v>10046817</v>
      </c>
      <c r="B53" s="5">
        <v>41149</v>
      </c>
      <c r="C53" s="5">
        <v>41253</v>
      </c>
      <c r="D53" s="5">
        <v>41307.62128472222</v>
      </c>
      <c r="E53" s="7">
        <v>0</v>
      </c>
      <c r="F53" s="3" t="s">
        <v>0</v>
      </c>
      <c r="G53" s="3" t="s">
        <v>217</v>
      </c>
      <c r="H53" s="3" t="s">
        <v>214</v>
      </c>
    </row>
    <row r="54" spans="1:83" hidden="1">
      <c r="A54" s="1">
        <v>10044477</v>
      </c>
      <c r="B54" s="5">
        <v>40966</v>
      </c>
      <c r="C54" s="5">
        <v>41214</v>
      </c>
      <c r="D54" s="5">
        <v>41307.621296296296</v>
      </c>
      <c r="E54" s="7">
        <v>0</v>
      </c>
      <c r="F54" s="3" t="s">
        <v>0</v>
      </c>
      <c r="G54" s="3" t="s">
        <v>217</v>
      </c>
      <c r="H54" s="3" t="s">
        <v>214</v>
      </c>
    </row>
    <row r="55" spans="1:83" hidden="1">
      <c r="A55" s="1">
        <v>10044478</v>
      </c>
      <c r="B55" s="5">
        <v>40966</v>
      </c>
      <c r="C55" s="5">
        <v>41214</v>
      </c>
      <c r="D55" s="5">
        <v>41307.621296296296</v>
      </c>
      <c r="E55" s="7">
        <v>0</v>
      </c>
      <c r="F55" s="3" t="s">
        <v>0</v>
      </c>
      <c r="G55" s="3" t="s">
        <v>217</v>
      </c>
      <c r="H55" s="3" t="s">
        <v>214</v>
      </c>
    </row>
    <row r="56" spans="1:83" ht="60" hidden="1">
      <c r="A56" s="1">
        <v>10044647</v>
      </c>
      <c r="B56" s="5">
        <v>40977</v>
      </c>
      <c r="C56" s="5">
        <v>41257</v>
      </c>
      <c r="D56" s="5">
        <v>41315.674189814818</v>
      </c>
      <c r="E56" s="7">
        <f>271.96+745.75+102955.11</f>
        <v>103972.82</v>
      </c>
      <c r="F56" s="3" t="s">
        <v>0</v>
      </c>
      <c r="G56" s="9" t="s">
        <v>157</v>
      </c>
      <c r="H56" s="3" t="s">
        <v>26</v>
      </c>
      <c r="I56" s="28">
        <f>($E56*($H$1/12))/2</f>
        <v>433.22008333333338</v>
      </c>
      <c r="J56" s="28">
        <f t="shared" ref="J56:T56" si="6">($E56*($H$1/12))/2</f>
        <v>433.22008333333338</v>
      </c>
      <c r="K56" s="28">
        <f t="shared" si="6"/>
        <v>433.22008333333338</v>
      </c>
      <c r="L56" s="28">
        <f t="shared" si="6"/>
        <v>433.22008333333338</v>
      </c>
      <c r="M56" s="28">
        <f t="shared" si="6"/>
        <v>433.22008333333338</v>
      </c>
      <c r="N56" s="28">
        <f t="shared" si="6"/>
        <v>433.22008333333338</v>
      </c>
      <c r="O56" s="28">
        <f t="shared" si="6"/>
        <v>433.22008333333338</v>
      </c>
      <c r="P56" s="28">
        <f t="shared" si="6"/>
        <v>433.22008333333338</v>
      </c>
      <c r="Q56" s="28">
        <f t="shared" si="6"/>
        <v>433.22008333333338</v>
      </c>
      <c r="R56" s="28">
        <f t="shared" si="6"/>
        <v>433.22008333333338</v>
      </c>
      <c r="S56" s="28">
        <f t="shared" si="6"/>
        <v>433.22008333333338</v>
      </c>
      <c r="T56" s="28">
        <f t="shared" si="6"/>
        <v>433.22008333333338</v>
      </c>
      <c r="U56" s="28">
        <f t="shared" ref="U56:BU56" si="7">($E56*($H$1/12))</f>
        <v>866.44016666666676</v>
      </c>
      <c r="V56" s="28">
        <f t="shared" si="7"/>
        <v>866.44016666666676</v>
      </c>
      <c r="W56" s="28">
        <f t="shared" si="7"/>
        <v>866.44016666666676</v>
      </c>
      <c r="X56" s="28">
        <f t="shared" si="7"/>
        <v>866.44016666666676</v>
      </c>
      <c r="Y56" s="28">
        <f t="shared" si="7"/>
        <v>866.44016666666676</v>
      </c>
      <c r="Z56" s="28">
        <f t="shared" si="7"/>
        <v>866.44016666666676</v>
      </c>
      <c r="AA56" s="28">
        <f t="shared" si="7"/>
        <v>866.44016666666676</v>
      </c>
      <c r="AB56" s="28">
        <f t="shared" si="7"/>
        <v>866.44016666666676</v>
      </c>
      <c r="AC56" s="28">
        <f t="shared" si="7"/>
        <v>866.44016666666676</v>
      </c>
      <c r="AD56" s="28">
        <f t="shared" si="7"/>
        <v>866.44016666666676</v>
      </c>
      <c r="AE56" s="28">
        <f t="shared" si="7"/>
        <v>866.44016666666676</v>
      </c>
      <c r="AF56" s="28">
        <f t="shared" si="7"/>
        <v>866.44016666666676</v>
      </c>
      <c r="AG56" s="28">
        <f t="shared" si="7"/>
        <v>866.44016666666676</v>
      </c>
      <c r="AH56" s="28">
        <f t="shared" si="7"/>
        <v>866.44016666666676</v>
      </c>
      <c r="AI56" s="28">
        <f t="shared" si="7"/>
        <v>866.44016666666676</v>
      </c>
      <c r="AJ56" s="28">
        <f t="shared" si="7"/>
        <v>866.44016666666676</v>
      </c>
      <c r="AK56" s="28">
        <f t="shared" si="7"/>
        <v>866.44016666666676</v>
      </c>
      <c r="AL56" s="28">
        <f t="shared" si="7"/>
        <v>866.44016666666676</v>
      </c>
      <c r="AM56" s="28">
        <f t="shared" si="7"/>
        <v>866.44016666666676</v>
      </c>
      <c r="AN56" s="28">
        <f t="shared" si="7"/>
        <v>866.44016666666676</v>
      </c>
      <c r="AO56" s="28">
        <f t="shared" si="7"/>
        <v>866.44016666666676</v>
      </c>
      <c r="AP56" s="28">
        <f t="shared" si="7"/>
        <v>866.44016666666676</v>
      </c>
      <c r="AQ56" s="28">
        <f t="shared" si="7"/>
        <v>866.44016666666676</v>
      </c>
      <c r="AR56" s="28">
        <f t="shared" si="7"/>
        <v>866.44016666666676</v>
      </c>
      <c r="AS56" s="28">
        <f t="shared" si="7"/>
        <v>866.44016666666676</v>
      </c>
      <c r="AT56" s="28">
        <f t="shared" si="7"/>
        <v>866.44016666666676</v>
      </c>
      <c r="AU56" s="28">
        <f t="shared" si="7"/>
        <v>866.44016666666676</v>
      </c>
      <c r="AV56" s="28">
        <f t="shared" si="7"/>
        <v>866.44016666666676</v>
      </c>
      <c r="AW56" s="28">
        <f t="shared" si="7"/>
        <v>866.44016666666676</v>
      </c>
      <c r="AX56" s="28">
        <f t="shared" si="7"/>
        <v>866.44016666666676</v>
      </c>
      <c r="AY56" s="28">
        <f t="shared" si="7"/>
        <v>866.44016666666676</v>
      </c>
      <c r="AZ56" s="28">
        <f t="shared" si="7"/>
        <v>866.44016666666676</v>
      </c>
      <c r="BA56" s="28">
        <f t="shared" si="7"/>
        <v>866.44016666666676</v>
      </c>
      <c r="BB56" s="28">
        <f t="shared" si="7"/>
        <v>866.44016666666676</v>
      </c>
      <c r="BC56" s="28">
        <f t="shared" si="7"/>
        <v>866.44016666666676</v>
      </c>
      <c r="BD56" s="28">
        <f t="shared" si="7"/>
        <v>866.44016666666676</v>
      </c>
      <c r="BE56" s="28">
        <f t="shared" si="7"/>
        <v>866.44016666666676</v>
      </c>
      <c r="BF56" s="28">
        <f t="shared" si="7"/>
        <v>866.44016666666676</v>
      </c>
      <c r="BG56" s="28">
        <f t="shared" si="7"/>
        <v>866.44016666666676</v>
      </c>
      <c r="BH56" s="28">
        <f t="shared" si="7"/>
        <v>866.44016666666676</v>
      </c>
      <c r="BI56" s="28">
        <f t="shared" si="7"/>
        <v>866.44016666666676</v>
      </c>
      <c r="BJ56" s="28">
        <f t="shared" si="7"/>
        <v>866.44016666666676</v>
      </c>
      <c r="BK56" s="28">
        <f t="shared" si="7"/>
        <v>866.44016666666676</v>
      </c>
      <c r="BL56" s="28">
        <f t="shared" si="7"/>
        <v>866.44016666666676</v>
      </c>
      <c r="BM56" s="28">
        <f t="shared" si="7"/>
        <v>866.44016666666676</v>
      </c>
      <c r="BN56" s="28">
        <f t="shared" si="7"/>
        <v>866.44016666666676</v>
      </c>
      <c r="BO56" s="28">
        <f t="shared" si="7"/>
        <v>866.44016666666676</v>
      </c>
      <c r="BP56" s="28">
        <f t="shared" si="7"/>
        <v>866.44016666666676</v>
      </c>
      <c r="BQ56" s="28">
        <f t="shared" si="7"/>
        <v>866.44016666666676</v>
      </c>
      <c r="BR56" s="28">
        <f t="shared" si="7"/>
        <v>866.44016666666676</v>
      </c>
      <c r="BS56" s="28">
        <f t="shared" si="7"/>
        <v>866.44016666666676</v>
      </c>
      <c r="BT56" s="28">
        <f t="shared" si="7"/>
        <v>866.44016666666676</v>
      </c>
      <c r="BU56" s="28">
        <f t="shared" si="7"/>
        <v>866.44016666666676</v>
      </c>
      <c r="BV56" s="28">
        <f t="shared" ref="BV56:CB56" si="8">($E56*($H$1/12))</f>
        <v>866.44016666666676</v>
      </c>
      <c r="BW56" s="28">
        <f t="shared" si="8"/>
        <v>866.44016666666676</v>
      </c>
      <c r="BX56" s="28">
        <f t="shared" si="8"/>
        <v>866.44016666666676</v>
      </c>
      <c r="BY56" s="28">
        <f t="shared" si="8"/>
        <v>866.44016666666676</v>
      </c>
      <c r="BZ56" s="28">
        <f t="shared" si="8"/>
        <v>866.44016666666676</v>
      </c>
      <c r="CA56" s="28">
        <f t="shared" si="8"/>
        <v>866.44016666666676</v>
      </c>
      <c r="CB56" s="28">
        <f t="shared" si="8"/>
        <v>866.44016666666676</v>
      </c>
      <c r="CC56" s="6" t="s">
        <v>1856</v>
      </c>
    </row>
    <row r="57" spans="1:83" hidden="1">
      <c r="A57" s="1">
        <v>10043992</v>
      </c>
      <c r="B57" s="5">
        <v>40934</v>
      </c>
      <c r="C57" s="5">
        <v>41257</v>
      </c>
      <c r="D57" s="5">
        <v>41315.678749999999</v>
      </c>
      <c r="E57" s="7">
        <v>0</v>
      </c>
      <c r="F57" s="3" t="s">
        <v>7</v>
      </c>
      <c r="G57" s="3" t="s">
        <v>217</v>
      </c>
      <c r="H57" s="3" t="s">
        <v>214</v>
      </c>
    </row>
    <row r="58" spans="1:83" hidden="1">
      <c r="A58" s="1">
        <v>10041636</v>
      </c>
      <c r="B58" s="5">
        <v>40645</v>
      </c>
      <c r="C58" s="5">
        <v>41247</v>
      </c>
      <c r="D58" s="5">
        <v>41315.678761574076</v>
      </c>
      <c r="E58" s="7">
        <v>0</v>
      </c>
      <c r="F58" s="3" t="s">
        <v>0</v>
      </c>
      <c r="G58" s="3" t="s">
        <v>217</v>
      </c>
      <c r="H58" s="3" t="s">
        <v>214</v>
      </c>
    </row>
    <row r="59" spans="1:83" hidden="1">
      <c r="A59" s="1">
        <v>10043105</v>
      </c>
      <c r="B59" s="5">
        <v>40823</v>
      </c>
      <c r="C59" s="5">
        <v>41249</v>
      </c>
      <c r="D59" s="5">
        <v>41323.425300925926</v>
      </c>
      <c r="E59" s="7">
        <v>0</v>
      </c>
      <c r="F59" s="3" t="s">
        <v>0</v>
      </c>
      <c r="G59" s="3" t="s">
        <v>217</v>
      </c>
      <c r="H59" s="3" t="s">
        <v>214</v>
      </c>
    </row>
    <row r="60" spans="1:83" ht="105" hidden="1">
      <c r="A60" s="1">
        <v>10042142</v>
      </c>
      <c r="B60" s="5">
        <v>40703</v>
      </c>
      <c r="C60" s="5">
        <v>40908</v>
      </c>
      <c r="D60" s="5">
        <v>41329.850763888891</v>
      </c>
      <c r="E60" s="4">
        <v>13743.59</v>
      </c>
      <c r="F60" s="3" t="s">
        <v>0</v>
      </c>
      <c r="G60" s="8" t="s">
        <v>218</v>
      </c>
      <c r="H60" s="3" t="s">
        <v>66</v>
      </c>
      <c r="I60" s="28">
        <f>($E60*($H$1/12))/2</f>
        <v>57.264958333333333</v>
      </c>
      <c r="J60" s="28">
        <f t="shared" ref="J60:T61" si="9">($E60*($H$1/12))/2</f>
        <v>57.264958333333333</v>
      </c>
      <c r="K60" s="28">
        <f t="shared" si="9"/>
        <v>57.264958333333333</v>
      </c>
      <c r="L60" s="28">
        <f t="shared" si="9"/>
        <v>57.264958333333333</v>
      </c>
      <c r="M60" s="28">
        <f t="shared" si="9"/>
        <v>57.264958333333333</v>
      </c>
      <c r="N60" s="28">
        <f t="shared" si="9"/>
        <v>57.264958333333333</v>
      </c>
      <c r="O60" s="28">
        <f t="shared" si="9"/>
        <v>57.264958333333333</v>
      </c>
      <c r="P60" s="28">
        <f t="shared" si="9"/>
        <v>57.264958333333333</v>
      </c>
      <c r="Q60" s="28">
        <f t="shared" si="9"/>
        <v>57.264958333333333</v>
      </c>
      <c r="R60" s="28">
        <f t="shared" si="9"/>
        <v>57.264958333333333</v>
      </c>
      <c r="S60" s="28">
        <f t="shared" si="9"/>
        <v>57.264958333333333</v>
      </c>
      <c r="T60" s="28">
        <f t="shared" si="9"/>
        <v>57.264958333333333</v>
      </c>
      <c r="U60" s="28">
        <f t="shared" ref="U60:Y61" si="10">($E60*($H$1/12))</f>
        <v>114.52991666666667</v>
      </c>
      <c r="V60" s="28">
        <f t="shared" si="10"/>
        <v>114.52991666666667</v>
      </c>
      <c r="W60" s="28">
        <f t="shared" si="10"/>
        <v>114.52991666666667</v>
      </c>
      <c r="X60" s="28">
        <f t="shared" si="10"/>
        <v>114.52991666666667</v>
      </c>
      <c r="Y60" s="28">
        <f t="shared" si="10"/>
        <v>114.52991666666667</v>
      </c>
      <c r="Z60" s="28">
        <f t="shared" ref="Z60:AO61" si="11">($E60*($H$1/12))</f>
        <v>114.52991666666667</v>
      </c>
      <c r="AA60" s="28">
        <f t="shared" si="11"/>
        <v>114.52991666666667</v>
      </c>
      <c r="AB60" s="28">
        <f t="shared" si="11"/>
        <v>114.52991666666667</v>
      </c>
      <c r="AC60" s="28">
        <f t="shared" si="11"/>
        <v>114.52991666666667</v>
      </c>
      <c r="AD60" s="28">
        <f t="shared" si="11"/>
        <v>114.52991666666667</v>
      </c>
      <c r="AE60" s="28">
        <f t="shared" si="11"/>
        <v>114.52991666666667</v>
      </c>
      <c r="AF60" s="28">
        <f t="shared" si="11"/>
        <v>114.52991666666667</v>
      </c>
      <c r="AG60" s="28">
        <f t="shared" si="11"/>
        <v>114.52991666666667</v>
      </c>
      <c r="AH60" s="28">
        <f t="shared" si="11"/>
        <v>114.52991666666667</v>
      </c>
      <c r="AI60" s="28">
        <f t="shared" si="11"/>
        <v>114.52991666666667</v>
      </c>
      <c r="AJ60" s="28">
        <f t="shared" si="11"/>
        <v>114.52991666666667</v>
      </c>
      <c r="AK60" s="28">
        <f t="shared" si="11"/>
        <v>114.52991666666667</v>
      </c>
      <c r="AL60" s="28">
        <f t="shared" si="11"/>
        <v>114.52991666666667</v>
      </c>
      <c r="AM60" s="28">
        <f t="shared" si="11"/>
        <v>114.52991666666667</v>
      </c>
      <c r="AN60" s="28">
        <f t="shared" si="11"/>
        <v>114.52991666666667</v>
      </c>
      <c r="AO60" s="28">
        <f t="shared" si="11"/>
        <v>114.52991666666667</v>
      </c>
      <c r="AP60" s="28">
        <f t="shared" ref="AP60:BE61" si="12">($E60*($H$1/12))</f>
        <v>114.52991666666667</v>
      </c>
      <c r="AQ60" s="28">
        <f t="shared" si="12"/>
        <v>114.52991666666667</v>
      </c>
      <c r="AR60" s="28">
        <f t="shared" si="12"/>
        <v>114.52991666666667</v>
      </c>
      <c r="AS60" s="28">
        <f t="shared" si="12"/>
        <v>114.52991666666667</v>
      </c>
      <c r="AT60" s="28">
        <f t="shared" si="12"/>
        <v>114.52991666666667</v>
      </c>
      <c r="AU60" s="28">
        <f t="shared" si="12"/>
        <v>114.52991666666667</v>
      </c>
      <c r="AV60" s="28">
        <f t="shared" si="12"/>
        <v>114.52991666666667</v>
      </c>
      <c r="AW60" s="28">
        <f t="shared" si="12"/>
        <v>114.52991666666667</v>
      </c>
      <c r="AX60" s="28">
        <f t="shared" si="12"/>
        <v>114.52991666666667</v>
      </c>
      <c r="AY60" s="28">
        <f t="shared" si="12"/>
        <v>114.52991666666667</v>
      </c>
      <c r="AZ60" s="28">
        <f t="shared" si="12"/>
        <v>114.52991666666667</v>
      </c>
      <c r="BA60" s="28">
        <f t="shared" si="12"/>
        <v>114.52991666666667</v>
      </c>
      <c r="BB60" s="28">
        <f t="shared" si="12"/>
        <v>114.52991666666667</v>
      </c>
      <c r="BC60" s="28">
        <f t="shared" si="12"/>
        <v>114.52991666666667</v>
      </c>
      <c r="BD60" s="28">
        <f t="shared" si="12"/>
        <v>114.52991666666667</v>
      </c>
      <c r="BE60" s="28">
        <f t="shared" si="12"/>
        <v>114.52991666666667</v>
      </c>
      <c r="BF60" s="28">
        <f t="shared" ref="BF60:BU61" si="13">($E60*($H$1/12))</f>
        <v>114.52991666666667</v>
      </c>
      <c r="BG60" s="28">
        <f t="shared" si="13"/>
        <v>114.52991666666667</v>
      </c>
      <c r="BH60" s="28">
        <f t="shared" si="13"/>
        <v>114.52991666666667</v>
      </c>
      <c r="BI60" s="28">
        <f t="shared" si="13"/>
        <v>114.52991666666667</v>
      </c>
      <c r="BJ60" s="28">
        <f t="shared" si="13"/>
        <v>114.52991666666667</v>
      </c>
      <c r="BK60" s="28">
        <f t="shared" si="13"/>
        <v>114.52991666666667</v>
      </c>
      <c r="BL60" s="28">
        <f t="shared" si="13"/>
        <v>114.52991666666667</v>
      </c>
      <c r="BM60" s="28">
        <f t="shared" si="13"/>
        <v>114.52991666666667</v>
      </c>
      <c r="BN60" s="28">
        <f t="shared" si="13"/>
        <v>114.52991666666667</v>
      </c>
      <c r="BO60" s="28">
        <f t="shared" si="13"/>
        <v>114.52991666666667</v>
      </c>
      <c r="BP60" s="28">
        <f t="shared" si="13"/>
        <v>114.52991666666667</v>
      </c>
      <c r="BQ60" s="28">
        <f t="shared" si="13"/>
        <v>114.52991666666667</v>
      </c>
      <c r="BR60" s="28">
        <f t="shared" si="13"/>
        <v>114.52991666666667</v>
      </c>
      <c r="BS60" s="28">
        <f t="shared" si="13"/>
        <v>114.52991666666667</v>
      </c>
      <c r="BT60" s="28">
        <f t="shared" si="13"/>
        <v>114.52991666666667</v>
      </c>
      <c r="BU60" s="28">
        <f t="shared" si="13"/>
        <v>114.52991666666667</v>
      </c>
      <c r="BV60" s="28">
        <f t="shared" ref="BR60:CB61" si="14">($E60*($H$1/12))</f>
        <v>114.52991666666667</v>
      </c>
      <c r="BW60" s="28">
        <f t="shared" si="14"/>
        <v>114.52991666666667</v>
      </c>
      <c r="BX60" s="28">
        <f t="shared" si="14"/>
        <v>114.52991666666667</v>
      </c>
      <c r="BY60" s="28">
        <f t="shared" si="14"/>
        <v>114.52991666666667</v>
      </c>
      <c r="BZ60" s="28">
        <f t="shared" si="14"/>
        <v>114.52991666666667</v>
      </c>
      <c r="CA60" s="28">
        <f t="shared" si="14"/>
        <v>114.52991666666667</v>
      </c>
      <c r="CB60" s="28">
        <f t="shared" si="14"/>
        <v>114.52991666666667</v>
      </c>
      <c r="CC60" s="6" t="s">
        <v>1856</v>
      </c>
    </row>
    <row r="61" spans="1:83" hidden="1">
      <c r="A61" s="1">
        <v>10044653</v>
      </c>
      <c r="B61" s="5">
        <v>40977</v>
      </c>
      <c r="C61" s="5">
        <v>41246</v>
      </c>
      <c r="D61" s="5">
        <v>41329.850856481484</v>
      </c>
      <c r="E61" s="4">
        <v>44.9</v>
      </c>
      <c r="F61" s="3" t="s">
        <v>0</v>
      </c>
      <c r="G61" s="3" t="s">
        <v>30</v>
      </c>
      <c r="H61" s="3" t="s">
        <v>26</v>
      </c>
      <c r="I61" s="28">
        <f>($E61*($H$1/12))/2</f>
        <v>0.18708333333333332</v>
      </c>
      <c r="J61" s="28">
        <f t="shared" si="9"/>
        <v>0.18708333333333332</v>
      </c>
      <c r="K61" s="28">
        <f t="shared" si="9"/>
        <v>0.18708333333333332</v>
      </c>
      <c r="L61" s="28">
        <f t="shared" si="9"/>
        <v>0.18708333333333332</v>
      </c>
      <c r="M61" s="28">
        <f t="shared" si="9"/>
        <v>0.18708333333333332</v>
      </c>
      <c r="N61" s="28">
        <f t="shared" si="9"/>
        <v>0.18708333333333332</v>
      </c>
      <c r="O61" s="28">
        <f t="shared" si="9"/>
        <v>0.18708333333333332</v>
      </c>
      <c r="P61" s="28">
        <f t="shared" si="9"/>
        <v>0.18708333333333332</v>
      </c>
      <c r="Q61" s="28">
        <f t="shared" si="9"/>
        <v>0.18708333333333332</v>
      </c>
      <c r="R61" s="28">
        <f t="shared" si="9"/>
        <v>0.18708333333333332</v>
      </c>
      <c r="S61" s="28">
        <f t="shared" si="9"/>
        <v>0.18708333333333332</v>
      </c>
      <c r="T61" s="28">
        <f t="shared" si="9"/>
        <v>0.18708333333333332</v>
      </c>
      <c r="U61" s="28">
        <f t="shared" si="10"/>
        <v>0.37416666666666665</v>
      </c>
      <c r="V61" s="28">
        <f t="shared" si="10"/>
        <v>0.37416666666666665</v>
      </c>
      <c r="W61" s="28">
        <f t="shared" si="10"/>
        <v>0.37416666666666665</v>
      </c>
      <c r="X61" s="28">
        <f t="shared" si="10"/>
        <v>0.37416666666666665</v>
      </c>
      <c r="Y61" s="28">
        <f t="shared" si="10"/>
        <v>0.37416666666666665</v>
      </c>
      <c r="Z61" s="28">
        <f t="shared" si="11"/>
        <v>0.37416666666666665</v>
      </c>
      <c r="AA61" s="28">
        <f t="shared" si="11"/>
        <v>0.37416666666666665</v>
      </c>
      <c r="AB61" s="28">
        <f t="shared" si="11"/>
        <v>0.37416666666666665</v>
      </c>
      <c r="AC61" s="28">
        <f t="shared" si="11"/>
        <v>0.37416666666666665</v>
      </c>
      <c r="AD61" s="28">
        <f t="shared" si="11"/>
        <v>0.37416666666666665</v>
      </c>
      <c r="AE61" s="28">
        <f t="shared" si="11"/>
        <v>0.37416666666666665</v>
      </c>
      <c r="AF61" s="28">
        <f t="shared" si="11"/>
        <v>0.37416666666666665</v>
      </c>
      <c r="AG61" s="28">
        <f t="shared" si="11"/>
        <v>0.37416666666666665</v>
      </c>
      <c r="AH61" s="28">
        <f t="shared" si="11"/>
        <v>0.37416666666666665</v>
      </c>
      <c r="AI61" s="28">
        <f t="shared" si="11"/>
        <v>0.37416666666666665</v>
      </c>
      <c r="AJ61" s="28">
        <f t="shared" si="11"/>
        <v>0.37416666666666665</v>
      </c>
      <c r="AK61" s="28">
        <f t="shared" si="11"/>
        <v>0.37416666666666665</v>
      </c>
      <c r="AL61" s="28">
        <f t="shared" si="11"/>
        <v>0.37416666666666665</v>
      </c>
      <c r="AM61" s="28">
        <f t="shared" si="11"/>
        <v>0.37416666666666665</v>
      </c>
      <c r="AN61" s="28">
        <f t="shared" si="11"/>
        <v>0.37416666666666665</v>
      </c>
      <c r="AO61" s="28">
        <f t="shared" si="11"/>
        <v>0.37416666666666665</v>
      </c>
      <c r="AP61" s="28">
        <f t="shared" si="12"/>
        <v>0.37416666666666665</v>
      </c>
      <c r="AQ61" s="28">
        <f t="shared" si="12"/>
        <v>0.37416666666666665</v>
      </c>
      <c r="AR61" s="28">
        <f t="shared" si="12"/>
        <v>0.37416666666666665</v>
      </c>
      <c r="AS61" s="28">
        <f t="shared" si="12"/>
        <v>0.37416666666666665</v>
      </c>
      <c r="AT61" s="28">
        <f t="shared" si="12"/>
        <v>0.37416666666666665</v>
      </c>
      <c r="AU61" s="28">
        <f t="shared" si="12"/>
        <v>0.37416666666666665</v>
      </c>
      <c r="AV61" s="28">
        <f t="shared" si="12"/>
        <v>0.37416666666666665</v>
      </c>
      <c r="AW61" s="28">
        <f t="shared" si="12"/>
        <v>0.37416666666666665</v>
      </c>
      <c r="AX61" s="28">
        <f t="shared" si="12"/>
        <v>0.37416666666666665</v>
      </c>
      <c r="AY61" s="28">
        <f t="shared" si="12"/>
        <v>0.37416666666666665</v>
      </c>
      <c r="AZ61" s="28">
        <f t="shared" si="12"/>
        <v>0.37416666666666665</v>
      </c>
      <c r="BA61" s="28">
        <f t="shared" si="12"/>
        <v>0.37416666666666665</v>
      </c>
      <c r="BB61" s="28">
        <f t="shared" si="12"/>
        <v>0.37416666666666665</v>
      </c>
      <c r="BC61" s="28">
        <f t="shared" si="12"/>
        <v>0.37416666666666665</v>
      </c>
      <c r="BD61" s="28">
        <f t="shared" si="12"/>
        <v>0.37416666666666665</v>
      </c>
      <c r="BE61" s="28">
        <f t="shared" si="12"/>
        <v>0.37416666666666665</v>
      </c>
      <c r="BF61" s="28">
        <f t="shared" si="13"/>
        <v>0.37416666666666665</v>
      </c>
      <c r="BG61" s="28">
        <f t="shared" si="13"/>
        <v>0.37416666666666665</v>
      </c>
      <c r="BH61" s="28">
        <f t="shared" si="13"/>
        <v>0.37416666666666665</v>
      </c>
      <c r="BI61" s="28">
        <f t="shared" si="13"/>
        <v>0.37416666666666665</v>
      </c>
      <c r="BJ61" s="28">
        <f t="shared" si="13"/>
        <v>0.37416666666666665</v>
      </c>
      <c r="BK61" s="28">
        <f t="shared" si="13"/>
        <v>0.37416666666666665</v>
      </c>
      <c r="BL61" s="28">
        <f t="shared" si="13"/>
        <v>0.37416666666666665</v>
      </c>
      <c r="BM61" s="28">
        <f t="shared" si="13"/>
        <v>0.37416666666666665</v>
      </c>
      <c r="BN61" s="28">
        <f t="shared" si="13"/>
        <v>0.37416666666666665</v>
      </c>
      <c r="BO61" s="28">
        <f t="shared" si="13"/>
        <v>0.37416666666666665</v>
      </c>
      <c r="BP61" s="28">
        <f t="shared" si="13"/>
        <v>0.37416666666666665</v>
      </c>
      <c r="BQ61" s="28">
        <f t="shared" si="13"/>
        <v>0.37416666666666665</v>
      </c>
      <c r="BR61" s="28">
        <f t="shared" si="14"/>
        <v>0.37416666666666665</v>
      </c>
      <c r="BS61" s="28">
        <f t="shared" si="14"/>
        <v>0.37416666666666665</v>
      </c>
      <c r="BT61" s="28">
        <f t="shared" si="14"/>
        <v>0.37416666666666665</v>
      </c>
      <c r="BU61" s="28">
        <f t="shared" si="14"/>
        <v>0.37416666666666665</v>
      </c>
      <c r="BV61" s="28">
        <f t="shared" si="14"/>
        <v>0.37416666666666665</v>
      </c>
      <c r="BW61" s="28">
        <f t="shared" si="14"/>
        <v>0.37416666666666665</v>
      </c>
      <c r="BX61" s="28">
        <f t="shared" si="14"/>
        <v>0.37416666666666665</v>
      </c>
      <c r="BY61" s="28">
        <f t="shared" si="14"/>
        <v>0.37416666666666665</v>
      </c>
      <c r="BZ61" s="28">
        <f t="shared" si="14"/>
        <v>0.37416666666666665</v>
      </c>
      <c r="CA61" s="28">
        <f t="shared" si="14"/>
        <v>0.37416666666666665</v>
      </c>
      <c r="CB61" s="28">
        <f t="shared" si="14"/>
        <v>0.37416666666666665</v>
      </c>
      <c r="CC61" s="6" t="s">
        <v>1857</v>
      </c>
      <c r="CD61" s="28">
        <v>1.2271127997190381</v>
      </c>
      <c r="CE61" s="2">
        <f>-CD61</f>
        <v>-1.2271127997190381</v>
      </c>
    </row>
    <row r="62" spans="1:83" hidden="1">
      <c r="A62" s="1">
        <v>10041464</v>
      </c>
      <c r="B62" s="5">
        <v>40602</v>
      </c>
      <c r="C62" s="5">
        <v>41229</v>
      </c>
      <c r="D62" s="5">
        <v>41329.850868055553</v>
      </c>
      <c r="E62" s="7">
        <v>0</v>
      </c>
      <c r="F62" s="3" t="s">
        <v>0</v>
      </c>
      <c r="G62" s="3" t="s">
        <v>217</v>
      </c>
      <c r="H62" s="3" t="s">
        <v>214</v>
      </c>
    </row>
    <row r="63" spans="1:83" ht="30" hidden="1">
      <c r="A63" s="1">
        <v>10044651</v>
      </c>
      <c r="B63" s="5">
        <v>40977</v>
      </c>
      <c r="C63" s="5">
        <v>41246</v>
      </c>
      <c r="D63" s="5">
        <v>41329.852534722224</v>
      </c>
      <c r="E63" s="4">
        <v>1526.11</v>
      </c>
      <c r="F63" s="3" t="s">
        <v>7</v>
      </c>
      <c r="G63" s="9" t="s">
        <v>35</v>
      </c>
      <c r="H63" s="3" t="s">
        <v>26</v>
      </c>
      <c r="I63" s="28">
        <f>($E63*($H$1/12))/2</f>
        <v>6.358791666666666</v>
      </c>
      <c r="J63" s="28">
        <f t="shared" ref="J63:T67" si="15">($E63*($H$1/12))/2</f>
        <v>6.358791666666666</v>
      </c>
      <c r="K63" s="28">
        <f t="shared" si="15"/>
        <v>6.358791666666666</v>
      </c>
      <c r="L63" s="28">
        <f t="shared" si="15"/>
        <v>6.358791666666666</v>
      </c>
      <c r="M63" s="28">
        <f t="shared" si="15"/>
        <v>6.358791666666666</v>
      </c>
      <c r="N63" s="28">
        <f t="shared" si="15"/>
        <v>6.358791666666666</v>
      </c>
      <c r="O63" s="28">
        <f t="shared" si="15"/>
        <v>6.358791666666666</v>
      </c>
      <c r="P63" s="28">
        <f t="shared" si="15"/>
        <v>6.358791666666666</v>
      </c>
      <c r="Q63" s="28">
        <f t="shared" si="15"/>
        <v>6.358791666666666</v>
      </c>
      <c r="R63" s="28">
        <f t="shared" si="15"/>
        <v>6.358791666666666</v>
      </c>
      <c r="S63" s="28">
        <f t="shared" si="15"/>
        <v>6.358791666666666</v>
      </c>
      <c r="T63" s="28">
        <f t="shared" si="15"/>
        <v>6.358791666666666</v>
      </c>
      <c r="U63" s="28">
        <f t="shared" ref="U63:Y67" si="16">($E63*($H$1/12))</f>
        <v>12.717583333333332</v>
      </c>
      <c r="V63" s="28">
        <f t="shared" si="16"/>
        <v>12.717583333333332</v>
      </c>
      <c r="W63" s="28">
        <f t="shared" si="16"/>
        <v>12.717583333333332</v>
      </c>
      <c r="X63" s="28">
        <f t="shared" si="16"/>
        <v>12.717583333333332</v>
      </c>
      <c r="Y63" s="28">
        <f t="shared" si="16"/>
        <v>12.717583333333332</v>
      </c>
      <c r="Z63" s="28">
        <f t="shared" ref="Z63:AO67" si="17">($E63*($H$1/12))</f>
        <v>12.717583333333332</v>
      </c>
      <c r="AA63" s="28">
        <f t="shared" si="17"/>
        <v>12.717583333333332</v>
      </c>
      <c r="AB63" s="28">
        <f t="shared" si="17"/>
        <v>12.717583333333332</v>
      </c>
      <c r="AC63" s="28">
        <f t="shared" si="17"/>
        <v>12.717583333333332</v>
      </c>
      <c r="AD63" s="28">
        <f t="shared" si="17"/>
        <v>12.717583333333332</v>
      </c>
      <c r="AE63" s="28">
        <f t="shared" si="17"/>
        <v>12.717583333333332</v>
      </c>
      <c r="AF63" s="28">
        <f t="shared" si="17"/>
        <v>12.717583333333332</v>
      </c>
      <c r="AG63" s="28">
        <f t="shared" si="17"/>
        <v>12.717583333333332</v>
      </c>
      <c r="AH63" s="28">
        <f t="shared" si="17"/>
        <v>12.717583333333332</v>
      </c>
      <c r="AI63" s="28">
        <f t="shared" si="17"/>
        <v>12.717583333333332</v>
      </c>
      <c r="AJ63" s="28">
        <f t="shared" si="17"/>
        <v>12.717583333333332</v>
      </c>
      <c r="AK63" s="28">
        <f t="shared" si="17"/>
        <v>12.717583333333332</v>
      </c>
      <c r="AL63" s="28">
        <f t="shared" si="17"/>
        <v>12.717583333333332</v>
      </c>
      <c r="AM63" s="28">
        <f t="shared" si="17"/>
        <v>12.717583333333332</v>
      </c>
      <c r="AN63" s="28">
        <f t="shared" si="17"/>
        <v>12.717583333333332</v>
      </c>
      <c r="AO63" s="28">
        <f t="shared" si="17"/>
        <v>12.717583333333332</v>
      </c>
      <c r="AP63" s="28">
        <f t="shared" ref="AP63:BE67" si="18">($E63*($H$1/12))</f>
        <v>12.717583333333332</v>
      </c>
      <c r="AQ63" s="28">
        <f t="shared" si="18"/>
        <v>12.717583333333332</v>
      </c>
      <c r="AR63" s="28">
        <f t="shared" si="18"/>
        <v>12.717583333333332</v>
      </c>
      <c r="AS63" s="28">
        <f t="shared" si="18"/>
        <v>12.717583333333332</v>
      </c>
      <c r="AT63" s="28">
        <f t="shared" si="18"/>
        <v>12.717583333333332</v>
      </c>
      <c r="AU63" s="28">
        <f t="shared" si="18"/>
        <v>12.717583333333332</v>
      </c>
      <c r="AV63" s="28">
        <f t="shared" si="18"/>
        <v>12.717583333333332</v>
      </c>
      <c r="AW63" s="28">
        <f t="shared" si="18"/>
        <v>12.717583333333332</v>
      </c>
      <c r="AX63" s="28">
        <f t="shared" si="18"/>
        <v>12.717583333333332</v>
      </c>
      <c r="AY63" s="28">
        <f t="shared" si="18"/>
        <v>12.717583333333332</v>
      </c>
      <c r="AZ63" s="28">
        <f t="shared" si="18"/>
        <v>12.717583333333332</v>
      </c>
      <c r="BA63" s="28">
        <f t="shared" si="18"/>
        <v>12.717583333333332</v>
      </c>
      <c r="BB63" s="28">
        <f t="shared" si="18"/>
        <v>12.717583333333332</v>
      </c>
      <c r="BC63" s="28">
        <f t="shared" si="18"/>
        <v>12.717583333333332</v>
      </c>
      <c r="BD63" s="28">
        <f t="shared" si="18"/>
        <v>12.717583333333332</v>
      </c>
      <c r="BE63" s="28">
        <f t="shared" si="18"/>
        <v>12.717583333333332</v>
      </c>
      <c r="BF63" s="28">
        <f t="shared" ref="BF63:BU67" si="19">($E63*($H$1/12))</f>
        <v>12.717583333333332</v>
      </c>
      <c r="BG63" s="28">
        <f t="shared" si="19"/>
        <v>12.717583333333332</v>
      </c>
      <c r="BH63" s="28">
        <f t="shared" si="19"/>
        <v>12.717583333333332</v>
      </c>
      <c r="BI63" s="28">
        <f t="shared" si="19"/>
        <v>12.717583333333332</v>
      </c>
      <c r="BJ63" s="28">
        <f t="shared" si="19"/>
        <v>12.717583333333332</v>
      </c>
      <c r="BK63" s="28">
        <f t="shared" si="19"/>
        <v>12.717583333333332</v>
      </c>
      <c r="BL63" s="28">
        <f t="shared" si="19"/>
        <v>12.717583333333332</v>
      </c>
      <c r="BM63" s="28">
        <f t="shared" si="19"/>
        <v>12.717583333333332</v>
      </c>
      <c r="BN63" s="28">
        <f t="shared" si="19"/>
        <v>12.717583333333332</v>
      </c>
      <c r="BO63" s="28">
        <f t="shared" si="19"/>
        <v>12.717583333333332</v>
      </c>
      <c r="BP63" s="28">
        <f t="shared" si="19"/>
        <v>12.717583333333332</v>
      </c>
      <c r="BQ63" s="28">
        <f t="shared" si="19"/>
        <v>12.717583333333332</v>
      </c>
      <c r="BR63" s="28">
        <f t="shared" si="19"/>
        <v>12.717583333333332</v>
      </c>
      <c r="BS63" s="28">
        <f t="shared" si="19"/>
        <v>12.717583333333332</v>
      </c>
      <c r="BT63" s="28">
        <f t="shared" si="19"/>
        <v>12.717583333333332</v>
      </c>
      <c r="BU63" s="28">
        <f t="shared" si="19"/>
        <v>12.717583333333332</v>
      </c>
      <c r="BV63" s="28">
        <f t="shared" ref="BR63:CB67" si="20">($E63*($H$1/12))</f>
        <v>12.717583333333332</v>
      </c>
      <c r="BW63" s="28">
        <f t="shared" si="20"/>
        <v>12.717583333333332</v>
      </c>
      <c r="BX63" s="28">
        <f t="shared" si="20"/>
        <v>12.717583333333332</v>
      </c>
      <c r="BY63" s="28">
        <f t="shared" si="20"/>
        <v>12.717583333333332</v>
      </c>
      <c r="BZ63" s="28">
        <f t="shared" si="20"/>
        <v>12.717583333333332</v>
      </c>
      <c r="CA63" s="28">
        <f t="shared" si="20"/>
        <v>12.717583333333332</v>
      </c>
      <c r="CB63" s="28">
        <f t="shared" si="20"/>
        <v>12.717583333333332</v>
      </c>
      <c r="CC63" s="6" t="s">
        <v>1857</v>
      </c>
      <c r="CD63" s="28">
        <v>59.167286845006338</v>
      </c>
      <c r="CE63" s="2">
        <f t="shared" ref="CE63:CE67" si="21">-CD63</f>
        <v>-59.167286845006338</v>
      </c>
    </row>
    <row r="64" spans="1:83" ht="30" hidden="1">
      <c r="A64" s="1">
        <v>10044650</v>
      </c>
      <c r="B64" s="5">
        <v>40977</v>
      </c>
      <c r="C64" s="5">
        <v>41246</v>
      </c>
      <c r="D64" s="5">
        <v>41329.852858796294</v>
      </c>
      <c r="E64" s="4">
        <v>638.79999999999995</v>
      </c>
      <c r="F64" s="3" t="s">
        <v>0</v>
      </c>
      <c r="G64" s="9" t="s">
        <v>36</v>
      </c>
      <c r="H64" s="3" t="s">
        <v>26</v>
      </c>
      <c r="I64" s="28">
        <f>($E64*($H$1/12))/2</f>
        <v>2.6616666666666666</v>
      </c>
      <c r="J64" s="28">
        <f t="shared" si="15"/>
        <v>2.6616666666666666</v>
      </c>
      <c r="K64" s="28">
        <f t="shared" si="15"/>
        <v>2.6616666666666666</v>
      </c>
      <c r="L64" s="28">
        <f t="shared" si="15"/>
        <v>2.6616666666666666</v>
      </c>
      <c r="M64" s="28">
        <f t="shared" si="15"/>
        <v>2.6616666666666666</v>
      </c>
      <c r="N64" s="28">
        <f t="shared" si="15"/>
        <v>2.6616666666666666</v>
      </c>
      <c r="O64" s="28">
        <f t="shared" si="15"/>
        <v>2.6616666666666666</v>
      </c>
      <c r="P64" s="28">
        <f t="shared" si="15"/>
        <v>2.6616666666666666</v>
      </c>
      <c r="Q64" s="28">
        <f t="shared" si="15"/>
        <v>2.6616666666666666</v>
      </c>
      <c r="R64" s="28">
        <f t="shared" si="15"/>
        <v>2.6616666666666666</v>
      </c>
      <c r="S64" s="28">
        <f t="shared" si="15"/>
        <v>2.6616666666666666</v>
      </c>
      <c r="T64" s="28">
        <f t="shared" si="15"/>
        <v>2.6616666666666666</v>
      </c>
      <c r="U64" s="28">
        <f t="shared" si="16"/>
        <v>5.3233333333333333</v>
      </c>
      <c r="V64" s="28">
        <f t="shared" si="16"/>
        <v>5.3233333333333333</v>
      </c>
      <c r="W64" s="28">
        <f t="shared" si="16"/>
        <v>5.3233333333333333</v>
      </c>
      <c r="X64" s="28">
        <f t="shared" si="16"/>
        <v>5.3233333333333333</v>
      </c>
      <c r="Y64" s="28">
        <f t="shared" si="16"/>
        <v>5.3233333333333333</v>
      </c>
      <c r="Z64" s="28">
        <f t="shared" si="17"/>
        <v>5.3233333333333333</v>
      </c>
      <c r="AA64" s="28">
        <f t="shared" si="17"/>
        <v>5.3233333333333333</v>
      </c>
      <c r="AB64" s="28">
        <f t="shared" si="17"/>
        <v>5.3233333333333333</v>
      </c>
      <c r="AC64" s="28">
        <f t="shared" si="17"/>
        <v>5.3233333333333333</v>
      </c>
      <c r="AD64" s="28">
        <f t="shared" si="17"/>
        <v>5.3233333333333333</v>
      </c>
      <c r="AE64" s="28">
        <f t="shared" si="17"/>
        <v>5.3233333333333333</v>
      </c>
      <c r="AF64" s="28">
        <f t="shared" si="17"/>
        <v>5.3233333333333333</v>
      </c>
      <c r="AG64" s="28">
        <f t="shared" si="17"/>
        <v>5.3233333333333333</v>
      </c>
      <c r="AH64" s="28">
        <f t="shared" si="17"/>
        <v>5.3233333333333333</v>
      </c>
      <c r="AI64" s="28">
        <f t="shared" si="17"/>
        <v>5.3233333333333333</v>
      </c>
      <c r="AJ64" s="28">
        <f t="shared" si="17"/>
        <v>5.3233333333333333</v>
      </c>
      <c r="AK64" s="28">
        <f t="shared" si="17"/>
        <v>5.3233333333333333</v>
      </c>
      <c r="AL64" s="28">
        <f t="shared" si="17"/>
        <v>5.3233333333333333</v>
      </c>
      <c r="AM64" s="28">
        <f t="shared" si="17"/>
        <v>5.3233333333333333</v>
      </c>
      <c r="AN64" s="28">
        <f t="shared" si="17"/>
        <v>5.3233333333333333</v>
      </c>
      <c r="AO64" s="28">
        <f t="shared" si="17"/>
        <v>5.3233333333333333</v>
      </c>
      <c r="AP64" s="28">
        <f t="shared" si="18"/>
        <v>5.3233333333333333</v>
      </c>
      <c r="AQ64" s="28">
        <f t="shared" si="18"/>
        <v>5.3233333333333333</v>
      </c>
      <c r="AR64" s="28">
        <f t="shared" si="18"/>
        <v>5.3233333333333333</v>
      </c>
      <c r="AS64" s="28">
        <f t="shared" si="18"/>
        <v>5.3233333333333333</v>
      </c>
      <c r="AT64" s="28">
        <f t="shared" si="18"/>
        <v>5.3233333333333333</v>
      </c>
      <c r="AU64" s="28">
        <f t="shared" si="18"/>
        <v>5.3233333333333333</v>
      </c>
      <c r="AV64" s="28">
        <f t="shared" si="18"/>
        <v>5.3233333333333333</v>
      </c>
      <c r="AW64" s="28">
        <f t="shared" si="18"/>
        <v>5.3233333333333333</v>
      </c>
      <c r="AX64" s="28">
        <f t="shared" si="18"/>
        <v>5.3233333333333333</v>
      </c>
      <c r="AY64" s="28">
        <f t="shared" si="18"/>
        <v>5.3233333333333333</v>
      </c>
      <c r="AZ64" s="28">
        <f t="shared" si="18"/>
        <v>5.3233333333333333</v>
      </c>
      <c r="BA64" s="28">
        <f t="shared" si="18"/>
        <v>5.3233333333333333</v>
      </c>
      <c r="BB64" s="28">
        <f t="shared" si="18"/>
        <v>5.3233333333333333</v>
      </c>
      <c r="BC64" s="28">
        <f t="shared" si="18"/>
        <v>5.3233333333333333</v>
      </c>
      <c r="BD64" s="28">
        <f t="shared" si="18"/>
        <v>5.3233333333333333</v>
      </c>
      <c r="BE64" s="28">
        <f t="shared" si="18"/>
        <v>5.3233333333333333</v>
      </c>
      <c r="BF64" s="28">
        <f t="shared" si="19"/>
        <v>5.3233333333333333</v>
      </c>
      <c r="BG64" s="28">
        <f t="shared" si="19"/>
        <v>5.3233333333333333</v>
      </c>
      <c r="BH64" s="28">
        <f t="shared" si="19"/>
        <v>5.3233333333333333</v>
      </c>
      <c r="BI64" s="28">
        <f t="shared" si="19"/>
        <v>5.3233333333333333</v>
      </c>
      <c r="BJ64" s="28">
        <f t="shared" si="19"/>
        <v>5.3233333333333333</v>
      </c>
      <c r="BK64" s="28">
        <f t="shared" si="19"/>
        <v>5.3233333333333333</v>
      </c>
      <c r="BL64" s="28">
        <f t="shared" si="19"/>
        <v>5.3233333333333333</v>
      </c>
      <c r="BM64" s="28">
        <f t="shared" si="19"/>
        <v>5.3233333333333333</v>
      </c>
      <c r="BN64" s="28">
        <f t="shared" si="19"/>
        <v>5.3233333333333333</v>
      </c>
      <c r="BO64" s="28">
        <f t="shared" si="19"/>
        <v>5.3233333333333333</v>
      </c>
      <c r="BP64" s="28">
        <f t="shared" si="19"/>
        <v>5.3233333333333333</v>
      </c>
      <c r="BQ64" s="28">
        <f t="shared" si="19"/>
        <v>5.3233333333333333</v>
      </c>
      <c r="BR64" s="28">
        <f t="shared" si="20"/>
        <v>5.3233333333333333</v>
      </c>
      <c r="BS64" s="28">
        <f t="shared" si="20"/>
        <v>5.3233333333333333</v>
      </c>
      <c r="BT64" s="28">
        <f t="shared" si="20"/>
        <v>5.3233333333333333</v>
      </c>
      <c r="BU64" s="28">
        <f t="shared" si="20"/>
        <v>5.3233333333333333</v>
      </c>
      <c r="BV64" s="28">
        <f t="shared" si="20"/>
        <v>5.3233333333333333</v>
      </c>
      <c r="BW64" s="28">
        <f t="shared" si="20"/>
        <v>5.3233333333333333</v>
      </c>
      <c r="BX64" s="28">
        <f t="shared" si="20"/>
        <v>5.3233333333333333</v>
      </c>
      <c r="BY64" s="28">
        <f t="shared" si="20"/>
        <v>5.3233333333333333</v>
      </c>
      <c r="BZ64" s="28">
        <f t="shared" si="20"/>
        <v>5.3233333333333333</v>
      </c>
      <c r="CA64" s="28">
        <f t="shared" si="20"/>
        <v>5.3233333333333333</v>
      </c>
      <c r="CB64" s="28">
        <f t="shared" si="20"/>
        <v>5.3233333333333333</v>
      </c>
      <c r="CC64" s="6" t="s">
        <v>1857</v>
      </c>
      <c r="CD64" s="28">
        <v>19.580183646698725</v>
      </c>
      <c r="CE64" s="2">
        <f t="shared" si="21"/>
        <v>-19.580183646698725</v>
      </c>
    </row>
    <row r="65" spans="1:83" ht="30" hidden="1">
      <c r="A65" s="1">
        <v>10044648</v>
      </c>
      <c r="B65" s="5">
        <v>40977</v>
      </c>
      <c r="C65" s="5">
        <v>41246</v>
      </c>
      <c r="D65" s="5">
        <v>41329.854027777779</v>
      </c>
      <c r="E65" s="4">
        <v>763.27</v>
      </c>
      <c r="F65" s="3" t="s">
        <v>0</v>
      </c>
      <c r="G65" s="9" t="s">
        <v>34</v>
      </c>
      <c r="H65" s="3" t="s">
        <v>26</v>
      </c>
      <c r="I65" s="28">
        <f>($E65*($H$1/12))/2</f>
        <v>3.1802916666666667</v>
      </c>
      <c r="J65" s="28">
        <f t="shared" si="15"/>
        <v>3.1802916666666667</v>
      </c>
      <c r="K65" s="28">
        <f t="shared" si="15"/>
        <v>3.1802916666666667</v>
      </c>
      <c r="L65" s="28">
        <f t="shared" si="15"/>
        <v>3.1802916666666667</v>
      </c>
      <c r="M65" s="28">
        <f t="shared" si="15"/>
        <v>3.1802916666666667</v>
      </c>
      <c r="N65" s="28">
        <f t="shared" si="15"/>
        <v>3.1802916666666667</v>
      </c>
      <c r="O65" s="28">
        <f t="shared" si="15"/>
        <v>3.1802916666666667</v>
      </c>
      <c r="P65" s="28">
        <f t="shared" si="15"/>
        <v>3.1802916666666667</v>
      </c>
      <c r="Q65" s="28">
        <f t="shared" si="15"/>
        <v>3.1802916666666667</v>
      </c>
      <c r="R65" s="28">
        <f t="shared" si="15"/>
        <v>3.1802916666666667</v>
      </c>
      <c r="S65" s="28">
        <f t="shared" si="15"/>
        <v>3.1802916666666667</v>
      </c>
      <c r="T65" s="28">
        <f t="shared" si="15"/>
        <v>3.1802916666666667</v>
      </c>
      <c r="U65" s="28">
        <f t="shared" si="16"/>
        <v>6.3605833333333335</v>
      </c>
      <c r="V65" s="28">
        <f t="shared" si="16"/>
        <v>6.3605833333333335</v>
      </c>
      <c r="W65" s="28">
        <f t="shared" si="16"/>
        <v>6.3605833333333335</v>
      </c>
      <c r="X65" s="28">
        <f t="shared" si="16"/>
        <v>6.3605833333333335</v>
      </c>
      <c r="Y65" s="28">
        <f t="shared" si="16"/>
        <v>6.3605833333333335</v>
      </c>
      <c r="Z65" s="28">
        <f t="shared" si="17"/>
        <v>6.3605833333333335</v>
      </c>
      <c r="AA65" s="28">
        <f t="shared" si="17"/>
        <v>6.3605833333333335</v>
      </c>
      <c r="AB65" s="28">
        <f t="shared" si="17"/>
        <v>6.3605833333333335</v>
      </c>
      <c r="AC65" s="28">
        <f t="shared" si="17"/>
        <v>6.3605833333333335</v>
      </c>
      <c r="AD65" s="28">
        <f t="shared" si="17"/>
        <v>6.3605833333333335</v>
      </c>
      <c r="AE65" s="28">
        <f t="shared" si="17"/>
        <v>6.3605833333333335</v>
      </c>
      <c r="AF65" s="28">
        <f t="shared" si="17"/>
        <v>6.3605833333333335</v>
      </c>
      <c r="AG65" s="28">
        <f t="shared" si="17"/>
        <v>6.3605833333333335</v>
      </c>
      <c r="AH65" s="28">
        <f t="shared" si="17"/>
        <v>6.3605833333333335</v>
      </c>
      <c r="AI65" s="28">
        <f t="shared" si="17"/>
        <v>6.3605833333333335</v>
      </c>
      <c r="AJ65" s="28">
        <f t="shared" si="17"/>
        <v>6.3605833333333335</v>
      </c>
      <c r="AK65" s="28">
        <f t="shared" si="17"/>
        <v>6.3605833333333335</v>
      </c>
      <c r="AL65" s="28">
        <f t="shared" si="17"/>
        <v>6.3605833333333335</v>
      </c>
      <c r="AM65" s="28">
        <f t="shared" si="17"/>
        <v>6.3605833333333335</v>
      </c>
      <c r="AN65" s="28">
        <f t="shared" si="17"/>
        <v>6.3605833333333335</v>
      </c>
      <c r="AO65" s="28">
        <f t="shared" si="17"/>
        <v>6.3605833333333335</v>
      </c>
      <c r="AP65" s="28">
        <f t="shared" si="18"/>
        <v>6.3605833333333335</v>
      </c>
      <c r="AQ65" s="28">
        <f t="shared" si="18"/>
        <v>6.3605833333333335</v>
      </c>
      <c r="AR65" s="28">
        <f t="shared" si="18"/>
        <v>6.3605833333333335</v>
      </c>
      <c r="AS65" s="28">
        <f t="shared" si="18"/>
        <v>6.3605833333333335</v>
      </c>
      <c r="AT65" s="28">
        <f t="shared" si="18"/>
        <v>6.3605833333333335</v>
      </c>
      <c r="AU65" s="28">
        <f t="shared" si="18"/>
        <v>6.3605833333333335</v>
      </c>
      <c r="AV65" s="28">
        <f t="shared" si="18"/>
        <v>6.3605833333333335</v>
      </c>
      <c r="AW65" s="28">
        <f t="shared" si="18"/>
        <v>6.3605833333333335</v>
      </c>
      <c r="AX65" s="28">
        <f t="shared" si="18"/>
        <v>6.3605833333333335</v>
      </c>
      <c r="AY65" s="28">
        <f t="shared" si="18"/>
        <v>6.3605833333333335</v>
      </c>
      <c r="AZ65" s="28">
        <f t="shared" si="18"/>
        <v>6.3605833333333335</v>
      </c>
      <c r="BA65" s="28">
        <f t="shared" si="18"/>
        <v>6.3605833333333335</v>
      </c>
      <c r="BB65" s="28">
        <f t="shared" si="18"/>
        <v>6.3605833333333335</v>
      </c>
      <c r="BC65" s="28">
        <f t="shared" si="18"/>
        <v>6.3605833333333335</v>
      </c>
      <c r="BD65" s="28">
        <f t="shared" si="18"/>
        <v>6.3605833333333335</v>
      </c>
      <c r="BE65" s="28">
        <f t="shared" si="18"/>
        <v>6.3605833333333335</v>
      </c>
      <c r="BF65" s="28">
        <f t="shared" si="19"/>
        <v>6.3605833333333335</v>
      </c>
      <c r="BG65" s="28">
        <f t="shared" si="19"/>
        <v>6.3605833333333335</v>
      </c>
      <c r="BH65" s="28">
        <f t="shared" si="19"/>
        <v>6.3605833333333335</v>
      </c>
      <c r="BI65" s="28">
        <f t="shared" si="19"/>
        <v>6.3605833333333335</v>
      </c>
      <c r="BJ65" s="28">
        <f t="shared" si="19"/>
        <v>6.3605833333333335</v>
      </c>
      <c r="BK65" s="28">
        <f t="shared" si="19"/>
        <v>6.3605833333333335</v>
      </c>
      <c r="BL65" s="28">
        <f t="shared" si="19"/>
        <v>6.3605833333333335</v>
      </c>
      <c r="BM65" s="28">
        <f t="shared" si="19"/>
        <v>6.3605833333333335</v>
      </c>
      <c r="BN65" s="28">
        <f t="shared" si="19"/>
        <v>6.3605833333333335</v>
      </c>
      <c r="BO65" s="28">
        <f t="shared" si="19"/>
        <v>6.3605833333333335</v>
      </c>
      <c r="BP65" s="28">
        <f t="shared" si="19"/>
        <v>6.3605833333333335</v>
      </c>
      <c r="BQ65" s="28">
        <f t="shared" si="19"/>
        <v>6.3605833333333335</v>
      </c>
      <c r="BR65" s="28">
        <f t="shared" si="20"/>
        <v>6.3605833333333335</v>
      </c>
      <c r="BS65" s="28">
        <f t="shared" si="20"/>
        <v>6.3605833333333335</v>
      </c>
      <c r="BT65" s="28">
        <f t="shared" si="20"/>
        <v>6.3605833333333335</v>
      </c>
      <c r="BU65" s="28">
        <f t="shared" si="20"/>
        <v>6.3605833333333335</v>
      </c>
      <c r="BV65" s="28">
        <f t="shared" si="20"/>
        <v>6.3605833333333335</v>
      </c>
      <c r="BW65" s="28">
        <f t="shared" si="20"/>
        <v>6.3605833333333335</v>
      </c>
      <c r="BX65" s="28">
        <f t="shared" si="20"/>
        <v>6.3605833333333335</v>
      </c>
      <c r="BY65" s="28">
        <f t="shared" si="20"/>
        <v>6.3605833333333335</v>
      </c>
      <c r="BZ65" s="28">
        <f t="shared" si="20"/>
        <v>6.3605833333333335</v>
      </c>
      <c r="CA65" s="28">
        <f t="shared" si="20"/>
        <v>6.3605833333333335</v>
      </c>
      <c r="CB65" s="28">
        <f t="shared" si="20"/>
        <v>6.3605833333333335</v>
      </c>
      <c r="CC65" s="6" t="s">
        <v>1857</v>
      </c>
      <c r="CD65" s="28">
        <v>18.993771430473821</v>
      </c>
      <c r="CE65" s="2">
        <f t="shared" si="21"/>
        <v>-18.993771430473821</v>
      </c>
    </row>
    <row r="66" spans="1:83" ht="30" hidden="1">
      <c r="A66" s="1">
        <v>10044652</v>
      </c>
      <c r="B66" s="5">
        <v>40977</v>
      </c>
      <c r="C66" s="5">
        <v>41246</v>
      </c>
      <c r="D66" s="5">
        <v>41329.854861111111</v>
      </c>
      <c r="E66" s="4">
        <v>508.85</v>
      </c>
      <c r="F66" s="3" t="s">
        <v>0</v>
      </c>
      <c r="G66" s="9" t="s">
        <v>32</v>
      </c>
      <c r="H66" s="3" t="s">
        <v>26</v>
      </c>
      <c r="I66" s="28">
        <f>($E66*($H$1/12))/2</f>
        <v>2.1202083333333333</v>
      </c>
      <c r="J66" s="28">
        <f t="shared" si="15"/>
        <v>2.1202083333333333</v>
      </c>
      <c r="K66" s="28">
        <f t="shared" si="15"/>
        <v>2.1202083333333333</v>
      </c>
      <c r="L66" s="28">
        <f t="shared" si="15"/>
        <v>2.1202083333333333</v>
      </c>
      <c r="M66" s="28">
        <f t="shared" si="15"/>
        <v>2.1202083333333333</v>
      </c>
      <c r="N66" s="28">
        <f t="shared" si="15"/>
        <v>2.1202083333333333</v>
      </c>
      <c r="O66" s="28">
        <f t="shared" si="15"/>
        <v>2.1202083333333333</v>
      </c>
      <c r="P66" s="28">
        <f t="shared" si="15"/>
        <v>2.1202083333333333</v>
      </c>
      <c r="Q66" s="28">
        <f t="shared" si="15"/>
        <v>2.1202083333333333</v>
      </c>
      <c r="R66" s="28">
        <f t="shared" si="15"/>
        <v>2.1202083333333333</v>
      </c>
      <c r="S66" s="28">
        <f t="shared" si="15"/>
        <v>2.1202083333333333</v>
      </c>
      <c r="T66" s="28">
        <f t="shared" si="15"/>
        <v>2.1202083333333333</v>
      </c>
      <c r="U66" s="28">
        <f t="shared" si="16"/>
        <v>4.2404166666666665</v>
      </c>
      <c r="V66" s="28">
        <f t="shared" si="16"/>
        <v>4.2404166666666665</v>
      </c>
      <c r="W66" s="28">
        <f t="shared" si="16"/>
        <v>4.2404166666666665</v>
      </c>
      <c r="X66" s="28">
        <f t="shared" si="16"/>
        <v>4.2404166666666665</v>
      </c>
      <c r="Y66" s="28">
        <f t="shared" si="16"/>
        <v>4.2404166666666665</v>
      </c>
      <c r="Z66" s="28">
        <f t="shared" si="17"/>
        <v>4.2404166666666665</v>
      </c>
      <c r="AA66" s="28">
        <f t="shared" si="17"/>
        <v>4.2404166666666665</v>
      </c>
      <c r="AB66" s="28">
        <f t="shared" si="17"/>
        <v>4.2404166666666665</v>
      </c>
      <c r="AC66" s="28">
        <f t="shared" si="17"/>
        <v>4.2404166666666665</v>
      </c>
      <c r="AD66" s="28">
        <f t="shared" si="17"/>
        <v>4.2404166666666665</v>
      </c>
      <c r="AE66" s="28">
        <f t="shared" si="17"/>
        <v>4.2404166666666665</v>
      </c>
      <c r="AF66" s="28">
        <f t="shared" si="17"/>
        <v>4.2404166666666665</v>
      </c>
      <c r="AG66" s="28">
        <f t="shared" si="17"/>
        <v>4.2404166666666665</v>
      </c>
      <c r="AH66" s="28">
        <f t="shared" si="17"/>
        <v>4.2404166666666665</v>
      </c>
      <c r="AI66" s="28">
        <f t="shared" si="17"/>
        <v>4.2404166666666665</v>
      </c>
      <c r="AJ66" s="28">
        <f t="shared" si="17"/>
        <v>4.2404166666666665</v>
      </c>
      <c r="AK66" s="28">
        <f t="shared" si="17"/>
        <v>4.2404166666666665</v>
      </c>
      <c r="AL66" s="28">
        <f t="shared" si="17"/>
        <v>4.2404166666666665</v>
      </c>
      <c r="AM66" s="28">
        <f t="shared" si="17"/>
        <v>4.2404166666666665</v>
      </c>
      <c r="AN66" s="28">
        <f t="shared" si="17"/>
        <v>4.2404166666666665</v>
      </c>
      <c r="AO66" s="28">
        <f t="shared" si="17"/>
        <v>4.2404166666666665</v>
      </c>
      <c r="AP66" s="28">
        <f t="shared" si="18"/>
        <v>4.2404166666666665</v>
      </c>
      <c r="AQ66" s="28">
        <f t="shared" si="18"/>
        <v>4.2404166666666665</v>
      </c>
      <c r="AR66" s="28">
        <f t="shared" si="18"/>
        <v>4.2404166666666665</v>
      </c>
      <c r="AS66" s="28">
        <f t="shared" si="18"/>
        <v>4.2404166666666665</v>
      </c>
      <c r="AT66" s="28">
        <f t="shared" si="18"/>
        <v>4.2404166666666665</v>
      </c>
      <c r="AU66" s="28">
        <f t="shared" si="18"/>
        <v>4.2404166666666665</v>
      </c>
      <c r="AV66" s="28">
        <f t="shared" si="18"/>
        <v>4.2404166666666665</v>
      </c>
      <c r="AW66" s="28">
        <f t="shared" si="18"/>
        <v>4.2404166666666665</v>
      </c>
      <c r="AX66" s="28">
        <f t="shared" si="18"/>
        <v>4.2404166666666665</v>
      </c>
      <c r="AY66" s="28">
        <f t="shared" si="18"/>
        <v>4.2404166666666665</v>
      </c>
      <c r="AZ66" s="28">
        <f t="shared" si="18"/>
        <v>4.2404166666666665</v>
      </c>
      <c r="BA66" s="28">
        <f t="shared" si="18"/>
        <v>4.2404166666666665</v>
      </c>
      <c r="BB66" s="28">
        <f t="shared" si="18"/>
        <v>4.2404166666666665</v>
      </c>
      <c r="BC66" s="28">
        <f t="shared" si="18"/>
        <v>4.2404166666666665</v>
      </c>
      <c r="BD66" s="28">
        <f t="shared" si="18"/>
        <v>4.2404166666666665</v>
      </c>
      <c r="BE66" s="28">
        <f t="shared" si="18"/>
        <v>4.2404166666666665</v>
      </c>
      <c r="BF66" s="28">
        <f t="shared" si="19"/>
        <v>4.2404166666666665</v>
      </c>
      <c r="BG66" s="28">
        <f t="shared" si="19"/>
        <v>4.2404166666666665</v>
      </c>
      <c r="BH66" s="28">
        <f t="shared" si="19"/>
        <v>4.2404166666666665</v>
      </c>
      <c r="BI66" s="28">
        <f t="shared" si="19"/>
        <v>4.2404166666666665</v>
      </c>
      <c r="BJ66" s="28">
        <f t="shared" si="19"/>
        <v>4.2404166666666665</v>
      </c>
      <c r="BK66" s="28">
        <f t="shared" si="19"/>
        <v>4.2404166666666665</v>
      </c>
      <c r="BL66" s="28">
        <f t="shared" si="19"/>
        <v>4.2404166666666665</v>
      </c>
      <c r="BM66" s="28">
        <f t="shared" si="19"/>
        <v>4.2404166666666665</v>
      </c>
      <c r="BN66" s="28">
        <f t="shared" si="19"/>
        <v>4.2404166666666665</v>
      </c>
      <c r="BO66" s="28">
        <f t="shared" si="19"/>
        <v>4.2404166666666665</v>
      </c>
      <c r="BP66" s="28">
        <f t="shared" si="19"/>
        <v>4.2404166666666665</v>
      </c>
      <c r="BQ66" s="28">
        <f t="shared" si="19"/>
        <v>4.2404166666666665</v>
      </c>
      <c r="BR66" s="28">
        <f t="shared" si="20"/>
        <v>4.2404166666666665</v>
      </c>
      <c r="BS66" s="28">
        <f t="shared" si="20"/>
        <v>4.2404166666666665</v>
      </c>
      <c r="BT66" s="28">
        <f t="shared" si="20"/>
        <v>4.2404166666666665</v>
      </c>
      <c r="BU66" s="28">
        <f t="shared" si="20"/>
        <v>4.2404166666666665</v>
      </c>
      <c r="BV66" s="28">
        <f t="shared" si="20"/>
        <v>4.2404166666666665</v>
      </c>
      <c r="BW66" s="28">
        <f t="shared" si="20"/>
        <v>4.2404166666666665</v>
      </c>
      <c r="BX66" s="28">
        <f t="shared" si="20"/>
        <v>4.2404166666666665</v>
      </c>
      <c r="BY66" s="28">
        <f t="shared" si="20"/>
        <v>4.2404166666666665</v>
      </c>
      <c r="BZ66" s="28">
        <f t="shared" si="20"/>
        <v>4.2404166666666665</v>
      </c>
      <c r="CA66" s="28">
        <f t="shared" si="20"/>
        <v>4.2404166666666665</v>
      </c>
      <c r="CB66" s="28">
        <f t="shared" si="20"/>
        <v>4.2404166666666665</v>
      </c>
      <c r="CC66" s="6" t="s">
        <v>1857</v>
      </c>
      <c r="CD66" s="28">
        <v>16.765746132803216</v>
      </c>
      <c r="CE66" s="2">
        <f t="shared" si="21"/>
        <v>-16.765746132803216</v>
      </c>
    </row>
    <row r="67" spans="1:83" ht="30" hidden="1">
      <c r="A67" s="1">
        <v>10044649</v>
      </c>
      <c r="B67" s="5">
        <v>40977</v>
      </c>
      <c r="C67" s="5">
        <v>41246</v>
      </c>
      <c r="D67" s="5">
        <v>41329.85533564815</v>
      </c>
      <c r="E67" s="4">
        <v>254.42</v>
      </c>
      <c r="F67" s="3" t="s">
        <v>0</v>
      </c>
      <c r="G67" s="9" t="s">
        <v>33</v>
      </c>
      <c r="H67" s="3" t="s">
        <v>26</v>
      </c>
      <c r="I67" s="28">
        <f>($E67*($H$1/12))/2</f>
        <v>1.0600833333333333</v>
      </c>
      <c r="J67" s="28">
        <f t="shared" si="15"/>
        <v>1.0600833333333333</v>
      </c>
      <c r="K67" s="28">
        <f t="shared" si="15"/>
        <v>1.0600833333333333</v>
      </c>
      <c r="L67" s="28">
        <f t="shared" si="15"/>
        <v>1.0600833333333333</v>
      </c>
      <c r="M67" s="28">
        <f t="shared" si="15"/>
        <v>1.0600833333333333</v>
      </c>
      <c r="N67" s="28">
        <f t="shared" si="15"/>
        <v>1.0600833333333333</v>
      </c>
      <c r="O67" s="28">
        <f t="shared" si="15"/>
        <v>1.0600833333333333</v>
      </c>
      <c r="P67" s="28">
        <f t="shared" si="15"/>
        <v>1.0600833333333333</v>
      </c>
      <c r="Q67" s="28">
        <f t="shared" si="15"/>
        <v>1.0600833333333333</v>
      </c>
      <c r="R67" s="28">
        <f t="shared" si="15"/>
        <v>1.0600833333333333</v>
      </c>
      <c r="S67" s="28">
        <f t="shared" si="15"/>
        <v>1.0600833333333333</v>
      </c>
      <c r="T67" s="28">
        <f t="shared" si="15"/>
        <v>1.0600833333333333</v>
      </c>
      <c r="U67" s="28">
        <f t="shared" si="16"/>
        <v>2.1201666666666665</v>
      </c>
      <c r="V67" s="28">
        <f t="shared" si="16"/>
        <v>2.1201666666666665</v>
      </c>
      <c r="W67" s="28">
        <f t="shared" si="16"/>
        <v>2.1201666666666665</v>
      </c>
      <c r="X67" s="28">
        <f t="shared" si="16"/>
        <v>2.1201666666666665</v>
      </c>
      <c r="Y67" s="28">
        <f t="shared" si="16"/>
        <v>2.1201666666666665</v>
      </c>
      <c r="Z67" s="28">
        <f t="shared" si="17"/>
        <v>2.1201666666666665</v>
      </c>
      <c r="AA67" s="28">
        <f t="shared" si="17"/>
        <v>2.1201666666666665</v>
      </c>
      <c r="AB67" s="28">
        <f t="shared" si="17"/>
        <v>2.1201666666666665</v>
      </c>
      <c r="AC67" s="28">
        <f t="shared" si="17"/>
        <v>2.1201666666666665</v>
      </c>
      <c r="AD67" s="28">
        <f t="shared" si="17"/>
        <v>2.1201666666666665</v>
      </c>
      <c r="AE67" s="28">
        <f t="shared" si="17"/>
        <v>2.1201666666666665</v>
      </c>
      <c r="AF67" s="28">
        <f t="shared" si="17"/>
        <v>2.1201666666666665</v>
      </c>
      <c r="AG67" s="28">
        <f t="shared" si="17"/>
        <v>2.1201666666666665</v>
      </c>
      <c r="AH67" s="28">
        <f t="shared" si="17"/>
        <v>2.1201666666666665</v>
      </c>
      <c r="AI67" s="28">
        <f t="shared" si="17"/>
        <v>2.1201666666666665</v>
      </c>
      <c r="AJ67" s="28">
        <f t="shared" si="17"/>
        <v>2.1201666666666665</v>
      </c>
      <c r="AK67" s="28">
        <f t="shared" si="17"/>
        <v>2.1201666666666665</v>
      </c>
      <c r="AL67" s="28">
        <f t="shared" si="17"/>
        <v>2.1201666666666665</v>
      </c>
      <c r="AM67" s="28">
        <f t="shared" si="17"/>
        <v>2.1201666666666665</v>
      </c>
      <c r="AN67" s="28">
        <f t="shared" si="17"/>
        <v>2.1201666666666665</v>
      </c>
      <c r="AO67" s="28">
        <f t="shared" si="17"/>
        <v>2.1201666666666665</v>
      </c>
      <c r="AP67" s="28">
        <f t="shared" si="18"/>
        <v>2.1201666666666665</v>
      </c>
      <c r="AQ67" s="28">
        <f t="shared" si="18"/>
        <v>2.1201666666666665</v>
      </c>
      <c r="AR67" s="28">
        <f t="shared" si="18"/>
        <v>2.1201666666666665</v>
      </c>
      <c r="AS67" s="28">
        <f t="shared" si="18"/>
        <v>2.1201666666666665</v>
      </c>
      <c r="AT67" s="28">
        <f t="shared" si="18"/>
        <v>2.1201666666666665</v>
      </c>
      <c r="AU67" s="28">
        <f t="shared" si="18"/>
        <v>2.1201666666666665</v>
      </c>
      <c r="AV67" s="28">
        <f t="shared" si="18"/>
        <v>2.1201666666666665</v>
      </c>
      <c r="AW67" s="28">
        <f t="shared" si="18"/>
        <v>2.1201666666666665</v>
      </c>
      <c r="AX67" s="28">
        <f t="shared" si="18"/>
        <v>2.1201666666666665</v>
      </c>
      <c r="AY67" s="28">
        <f t="shared" si="18"/>
        <v>2.1201666666666665</v>
      </c>
      <c r="AZ67" s="28">
        <f t="shared" si="18"/>
        <v>2.1201666666666665</v>
      </c>
      <c r="BA67" s="28">
        <f t="shared" si="18"/>
        <v>2.1201666666666665</v>
      </c>
      <c r="BB67" s="28">
        <f t="shared" si="18"/>
        <v>2.1201666666666665</v>
      </c>
      <c r="BC67" s="28">
        <f t="shared" si="18"/>
        <v>2.1201666666666665</v>
      </c>
      <c r="BD67" s="28">
        <f t="shared" si="18"/>
        <v>2.1201666666666665</v>
      </c>
      <c r="BE67" s="28">
        <f t="shared" si="18"/>
        <v>2.1201666666666665</v>
      </c>
      <c r="BF67" s="28">
        <f t="shared" si="19"/>
        <v>2.1201666666666665</v>
      </c>
      <c r="BG67" s="28">
        <f t="shared" si="19"/>
        <v>2.1201666666666665</v>
      </c>
      <c r="BH67" s="28">
        <f t="shared" si="19"/>
        <v>2.1201666666666665</v>
      </c>
      <c r="BI67" s="28">
        <f t="shared" si="19"/>
        <v>2.1201666666666665</v>
      </c>
      <c r="BJ67" s="28">
        <f t="shared" si="19"/>
        <v>2.1201666666666665</v>
      </c>
      <c r="BK67" s="28">
        <f t="shared" si="19"/>
        <v>2.1201666666666665</v>
      </c>
      <c r="BL67" s="28">
        <f t="shared" si="19"/>
        <v>2.1201666666666665</v>
      </c>
      <c r="BM67" s="28">
        <f t="shared" si="19"/>
        <v>2.1201666666666665</v>
      </c>
      <c r="BN67" s="28">
        <f t="shared" si="19"/>
        <v>2.1201666666666665</v>
      </c>
      <c r="BO67" s="28">
        <f t="shared" si="19"/>
        <v>2.1201666666666665</v>
      </c>
      <c r="BP67" s="28">
        <f t="shared" si="19"/>
        <v>2.1201666666666665</v>
      </c>
      <c r="BQ67" s="28">
        <f t="shared" si="19"/>
        <v>2.1201666666666665</v>
      </c>
      <c r="BR67" s="28">
        <f t="shared" si="20"/>
        <v>2.1201666666666665</v>
      </c>
      <c r="BS67" s="28">
        <f t="shared" si="20"/>
        <v>2.1201666666666665</v>
      </c>
      <c r="BT67" s="28">
        <f t="shared" si="20"/>
        <v>2.1201666666666665</v>
      </c>
      <c r="BU67" s="28">
        <f t="shared" si="20"/>
        <v>2.1201666666666665</v>
      </c>
      <c r="BV67" s="28">
        <f t="shared" si="20"/>
        <v>2.1201666666666665</v>
      </c>
      <c r="BW67" s="28">
        <f t="shared" si="20"/>
        <v>2.1201666666666665</v>
      </c>
      <c r="BX67" s="28">
        <f t="shared" si="20"/>
        <v>2.1201666666666665</v>
      </c>
      <c r="BY67" s="28">
        <f t="shared" si="20"/>
        <v>2.1201666666666665</v>
      </c>
      <c r="BZ67" s="28">
        <f t="shared" si="20"/>
        <v>2.1201666666666665</v>
      </c>
      <c r="CA67" s="28">
        <f t="shared" si="20"/>
        <v>2.1201666666666665</v>
      </c>
      <c r="CB67" s="28">
        <f t="shared" si="20"/>
        <v>2.1201666666666665</v>
      </c>
      <c r="CC67" s="6" t="s">
        <v>1857</v>
      </c>
      <c r="CD67" s="28">
        <v>7.3811023891812386</v>
      </c>
      <c r="CE67" s="2">
        <f t="shared" si="21"/>
        <v>-7.3811023891812386</v>
      </c>
    </row>
    <row r="68" spans="1:83" hidden="1">
      <c r="A68" s="1">
        <v>99730821</v>
      </c>
      <c r="B68" s="5">
        <v>40007</v>
      </c>
      <c r="C68" s="5">
        <v>40378</v>
      </c>
      <c r="D68" s="5">
        <v>41334.454340277778</v>
      </c>
      <c r="E68" s="7">
        <v>0</v>
      </c>
      <c r="F68" s="3" t="s">
        <v>0</v>
      </c>
      <c r="G68" s="3" t="s">
        <v>217</v>
      </c>
      <c r="H68" s="3" t="s">
        <v>214</v>
      </c>
    </row>
    <row r="69" spans="1:83" ht="180" hidden="1">
      <c r="A69" s="1">
        <v>10043901</v>
      </c>
      <c r="B69" s="5">
        <v>40913</v>
      </c>
      <c r="C69" s="5">
        <v>41260</v>
      </c>
      <c r="D69" s="5">
        <v>41334.604953703703</v>
      </c>
      <c r="E69" s="4">
        <v>10305.49</v>
      </c>
      <c r="F69" s="3" t="s">
        <v>0</v>
      </c>
      <c r="G69" s="9" t="s">
        <v>48</v>
      </c>
      <c r="H69" s="3" t="s">
        <v>26</v>
      </c>
      <c r="I69" s="28">
        <f>($E69*($H$1/12))/2</f>
        <v>42.939541666666663</v>
      </c>
      <c r="J69" s="28">
        <f t="shared" ref="J69:T72" si="22">($E69*($H$1/12))/2</f>
        <v>42.939541666666663</v>
      </c>
      <c r="K69" s="28">
        <f t="shared" si="22"/>
        <v>42.939541666666663</v>
      </c>
      <c r="L69" s="28">
        <f t="shared" si="22"/>
        <v>42.939541666666663</v>
      </c>
      <c r="M69" s="28">
        <f t="shared" si="22"/>
        <v>42.939541666666663</v>
      </c>
      <c r="N69" s="28">
        <f t="shared" si="22"/>
        <v>42.939541666666663</v>
      </c>
      <c r="O69" s="28">
        <f t="shared" si="22"/>
        <v>42.939541666666663</v>
      </c>
      <c r="P69" s="28">
        <f t="shared" si="22"/>
        <v>42.939541666666663</v>
      </c>
      <c r="Q69" s="28">
        <f t="shared" si="22"/>
        <v>42.939541666666663</v>
      </c>
      <c r="R69" s="28">
        <f t="shared" si="22"/>
        <v>42.939541666666663</v>
      </c>
      <c r="S69" s="28">
        <f t="shared" si="22"/>
        <v>42.939541666666663</v>
      </c>
      <c r="T69" s="28">
        <f t="shared" si="22"/>
        <v>42.939541666666663</v>
      </c>
      <c r="U69" s="28">
        <f t="shared" ref="U69:Y72" si="23">($E69*($H$1/12))</f>
        <v>85.879083333333327</v>
      </c>
      <c r="V69" s="28">
        <f t="shared" si="23"/>
        <v>85.879083333333327</v>
      </c>
      <c r="W69" s="28">
        <f t="shared" si="23"/>
        <v>85.879083333333327</v>
      </c>
      <c r="X69" s="28">
        <f t="shared" si="23"/>
        <v>85.879083333333327</v>
      </c>
      <c r="Y69" s="28">
        <f t="shared" si="23"/>
        <v>85.879083333333327</v>
      </c>
      <c r="Z69" s="28">
        <f t="shared" ref="Z69:AO72" si="24">($E69*($H$1/12))</f>
        <v>85.879083333333327</v>
      </c>
      <c r="AA69" s="28">
        <f t="shared" si="24"/>
        <v>85.879083333333327</v>
      </c>
      <c r="AB69" s="28">
        <f t="shared" si="24"/>
        <v>85.879083333333327</v>
      </c>
      <c r="AC69" s="28">
        <f t="shared" si="24"/>
        <v>85.879083333333327</v>
      </c>
      <c r="AD69" s="28">
        <f t="shared" si="24"/>
        <v>85.879083333333327</v>
      </c>
      <c r="AE69" s="28">
        <f t="shared" si="24"/>
        <v>85.879083333333327</v>
      </c>
      <c r="AF69" s="28">
        <f t="shared" si="24"/>
        <v>85.879083333333327</v>
      </c>
      <c r="AG69" s="28">
        <f t="shared" si="24"/>
        <v>85.879083333333327</v>
      </c>
      <c r="AH69" s="28">
        <f t="shared" si="24"/>
        <v>85.879083333333327</v>
      </c>
      <c r="AI69" s="28">
        <f t="shared" si="24"/>
        <v>85.879083333333327</v>
      </c>
      <c r="AJ69" s="28">
        <f t="shared" si="24"/>
        <v>85.879083333333327</v>
      </c>
      <c r="AK69" s="28">
        <f t="shared" si="24"/>
        <v>85.879083333333327</v>
      </c>
      <c r="AL69" s="28">
        <f t="shared" si="24"/>
        <v>85.879083333333327</v>
      </c>
      <c r="AM69" s="28">
        <f t="shared" si="24"/>
        <v>85.879083333333327</v>
      </c>
      <c r="AN69" s="28">
        <f t="shared" si="24"/>
        <v>85.879083333333327</v>
      </c>
      <c r="AO69" s="28">
        <f t="shared" si="24"/>
        <v>85.879083333333327</v>
      </c>
      <c r="AP69" s="28">
        <f t="shared" ref="AP69:BE72" si="25">($E69*($H$1/12))</f>
        <v>85.879083333333327</v>
      </c>
      <c r="AQ69" s="28">
        <f t="shared" si="25"/>
        <v>85.879083333333327</v>
      </c>
      <c r="AR69" s="28">
        <f t="shared" si="25"/>
        <v>85.879083333333327</v>
      </c>
      <c r="AS69" s="28">
        <f t="shared" si="25"/>
        <v>85.879083333333327</v>
      </c>
      <c r="AT69" s="28">
        <f t="shared" si="25"/>
        <v>85.879083333333327</v>
      </c>
      <c r="AU69" s="28">
        <f t="shared" si="25"/>
        <v>85.879083333333327</v>
      </c>
      <c r="AV69" s="28">
        <f t="shared" si="25"/>
        <v>85.879083333333327</v>
      </c>
      <c r="AW69" s="28">
        <f t="shared" si="25"/>
        <v>85.879083333333327</v>
      </c>
      <c r="AX69" s="28">
        <f t="shared" si="25"/>
        <v>85.879083333333327</v>
      </c>
      <c r="AY69" s="28">
        <f t="shared" si="25"/>
        <v>85.879083333333327</v>
      </c>
      <c r="AZ69" s="28">
        <f t="shared" si="25"/>
        <v>85.879083333333327</v>
      </c>
      <c r="BA69" s="28">
        <f t="shared" si="25"/>
        <v>85.879083333333327</v>
      </c>
      <c r="BB69" s="28">
        <f t="shared" si="25"/>
        <v>85.879083333333327</v>
      </c>
      <c r="BC69" s="28">
        <f t="shared" si="25"/>
        <v>85.879083333333327</v>
      </c>
      <c r="BD69" s="28">
        <f t="shared" si="25"/>
        <v>85.879083333333327</v>
      </c>
      <c r="BE69" s="28">
        <f t="shared" si="25"/>
        <v>85.879083333333327</v>
      </c>
      <c r="BF69" s="28">
        <f t="shared" ref="BF69:BU72" si="26">($E69*($H$1/12))</f>
        <v>85.879083333333327</v>
      </c>
      <c r="BG69" s="28">
        <f t="shared" si="26"/>
        <v>85.879083333333327</v>
      </c>
      <c r="BH69" s="28">
        <f t="shared" si="26"/>
        <v>85.879083333333327</v>
      </c>
      <c r="BI69" s="28">
        <f t="shared" si="26"/>
        <v>85.879083333333327</v>
      </c>
      <c r="BJ69" s="28">
        <f t="shared" si="26"/>
        <v>85.879083333333327</v>
      </c>
      <c r="BK69" s="28">
        <f t="shared" si="26"/>
        <v>85.879083333333327</v>
      </c>
      <c r="BL69" s="28">
        <f t="shared" si="26"/>
        <v>85.879083333333327</v>
      </c>
      <c r="BM69" s="28">
        <f t="shared" si="26"/>
        <v>85.879083333333327</v>
      </c>
      <c r="BN69" s="28">
        <f t="shared" si="26"/>
        <v>85.879083333333327</v>
      </c>
      <c r="BO69" s="28">
        <f t="shared" si="26"/>
        <v>85.879083333333327</v>
      </c>
      <c r="BP69" s="28">
        <f t="shared" si="26"/>
        <v>85.879083333333327</v>
      </c>
      <c r="BQ69" s="28">
        <f t="shared" si="26"/>
        <v>85.879083333333327</v>
      </c>
      <c r="BR69" s="28">
        <f t="shared" si="26"/>
        <v>85.879083333333327</v>
      </c>
      <c r="BS69" s="28">
        <f t="shared" si="26"/>
        <v>85.879083333333327</v>
      </c>
      <c r="BT69" s="28">
        <f t="shared" si="26"/>
        <v>85.879083333333327</v>
      </c>
      <c r="BU69" s="28">
        <f t="shared" si="26"/>
        <v>85.879083333333327</v>
      </c>
      <c r="BV69" s="28">
        <f t="shared" ref="BR69:CB72" si="27">($E69*($H$1/12))</f>
        <v>85.879083333333327</v>
      </c>
      <c r="BW69" s="28">
        <f t="shared" si="27"/>
        <v>85.879083333333327</v>
      </c>
      <c r="BX69" s="28">
        <f t="shared" si="27"/>
        <v>85.879083333333327</v>
      </c>
      <c r="BY69" s="28">
        <f t="shared" si="27"/>
        <v>85.879083333333327</v>
      </c>
      <c r="BZ69" s="28">
        <f t="shared" si="27"/>
        <v>85.879083333333327</v>
      </c>
      <c r="CA69" s="28">
        <f t="shared" si="27"/>
        <v>85.879083333333327</v>
      </c>
      <c r="CB69" s="28">
        <f t="shared" si="27"/>
        <v>85.879083333333327</v>
      </c>
      <c r="CC69" s="6" t="s">
        <v>1856</v>
      </c>
    </row>
    <row r="70" spans="1:83" ht="240" hidden="1">
      <c r="A70" s="1">
        <v>10044402</v>
      </c>
      <c r="B70" s="5">
        <v>40960</v>
      </c>
      <c r="C70" s="5">
        <v>41260</v>
      </c>
      <c r="D70" s="5">
        <v>41334.60497685185</v>
      </c>
      <c r="E70" s="4">
        <v>22437.72</v>
      </c>
      <c r="F70" s="3" t="s">
        <v>0</v>
      </c>
      <c r="G70" s="8" t="s">
        <v>72</v>
      </c>
      <c r="H70" s="3" t="s">
        <v>67</v>
      </c>
      <c r="I70" s="28">
        <f>($E70*($H$1/12))/2</f>
        <v>93.490499999999997</v>
      </c>
      <c r="J70" s="28">
        <f t="shared" si="22"/>
        <v>93.490499999999997</v>
      </c>
      <c r="K70" s="28">
        <f t="shared" si="22"/>
        <v>93.490499999999997</v>
      </c>
      <c r="L70" s="28">
        <f t="shared" si="22"/>
        <v>93.490499999999997</v>
      </c>
      <c r="M70" s="28">
        <f t="shared" si="22"/>
        <v>93.490499999999997</v>
      </c>
      <c r="N70" s="28">
        <f t="shared" si="22"/>
        <v>93.490499999999997</v>
      </c>
      <c r="O70" s="28">
        <f t="shared" si="22"/>
        <v>93.490499999999997</v>
      </c>
      <c r="P70" s="28">
        <f t="shared" si="22"/>
        <v>93.490499999999997</v>
      </c>
      <c r="Q70" s="28">
        <f t="shared" si="22"/>
        <v>93.490499999999997</v>
      </c>
      <c r="R70" s="28">
        <f t="shared" si="22"/>
        <v>93.490499999999997</v>
      </c>
      <c r="S70" s="28">
        <f t="shared" si="22"/>
        <v>93.490499999999997</v>
      </c>
      <c r="T70" s="28">
        <f t="shared" si="22"/>
        <v>93.490499999999997</v>
      </c>
      <c r="U70" s="28">
        <f t="shared" si="23"/>
        <v>186.98099999999999</v>
      </c>
      <c r="V70" s="28">
        <f t="shared" si="23"/>
        <v>186.98099999999999</v>
      </c>
      <c r="W70" s="28">
        <f t="shared" si="23"/>
        <v>186.98099999999999</v>
      </c>
      <c r="X70" s="28">
        <f t="shared" si="23"/>
        <v>186.98099999999999</v>
      </c>
      <c r="Y70" s="28">
        <f t="shared" si="23"/>
        <v>186.98099999999999</v>
      </c>
      <c r="Z70" s="28">
        <f t="shared" si="24"/>
        <v>186.98099999999999</v>
      </c>
      <c r="AA70" s="28">
        <f t="shared" si="24"/>
        <v>186.98099999999999</v>
      </c>
      <c r="AB70" s="28">
        <f t="shared" si="24"/>
        <v>186.98099999999999</v>
      </c>
      <c r="AC70" s="28">
        <f t="shared" si="24"/>
        <v>186.98099999999999</v>
      </c>
      <c r="AD70" s="28">
        <f t="shared" si="24"/>
        <v>186.98099999999999</v>
      </c>
      <c r="AE70" s="28">
        <f t="shared" si="24"/>
        <v>186.98099999999999</v>
      </c>
      <c r="AF70" s="28">
        <f t="shared" si="24"/>
        <v>186.98099999999999</v>
      </c>
      <c r="AG70" s="28">
        <f t="shared" si="24"/>
        <v>186.98099999999999</v>
      </c>
      <c r="AH70" s="28">
        <f t="shared" si="24"/>
        <v>186.98099999999999</v>
      </c>
      <c r="AI70" s="28">
        <f t="shared" si="24"/>
        <v>186.98099999999999</v>
      </c>
      <c r="AJ70" s="28">
        <f t="shared" si="24"/>
        <v>186.98099999999999</v>
      </c>
      <c r="AK70" s="28">
        <f t="shared" si="24"/>
        <v>186.98099999999999</v>
      </c>
      <c r="AL70" s="28">
        <f t="shared" si="24"/>
        <v>186.98099999999999</v>
      </c>
      <c r="AM70" s="28">
        <f t="shared" si="24"/>
        <v>186.98099999999999</v>
      </c>
      <c r="AN70" s="28">
        <f t="shared" si="24"/>
        <v>186.98099999999999</v>
      </c>
      <c r="AO70" s="28">
        <f t="shared" si="24"/>
        <v>186.98099999999999</v>
      </c>
      <c r="AP70" s="28">
        <f t="shared" si="25"/>
        <v>186.98099999999999</v>
      </c>
      <c r="AQ70" s="28">
        <f t="shared" si="25"/>
        <v>186.98099999999999</v>
      </c>
      <c r="AR70" s="28">
        <f t="shared" si="25"/>
        <v>186.98099999999999</v>
      </c>
      <c r="AS70" s="28">
        <f t="shared" si="25"/>
        <v>186.98099999999999</v>
      </c>
      <c r="AT70" s="28">
        <f t="shared" si="25"/>
        <v>186.98099999999999</v>
      </c>
      <c r="AU70" s="28">
        <f t="shared" si="25"/>
        <v>186.98099999999999</v>
      </c>
      <c r="AV70" s="28">
        <f t="shared" si="25"/>
        <v>186.98099999999999</v>
      </c>
      <c r="AW70" s="28">
        <f t="shared" si="25"/>
        <v>186.98099999999999</v>
      </c>
      <c r="AX70" s="28">
        <f t="shared" si="25"/>
        <v>186.98099999999999</v>
      </c>
      <c r="AY70" s="28">
        <f t="shared" si="25"/>
        <v>186.98099999999999</v>
      </c>
      <c r="AZ70" s="28">
        <f t="shared" si="25"/>
        <v>186.98099999999999</v>
      </c>
      <c r="BA70" s="28">
        <f t="shared" si="25"/>
        <v>186.98099999999999</v>
      </c>
      <c r="BB70" s="28">
        <f t="shared" si="25"/>
        <v>186.98099999999999</v>
      </c>
      <c r="BC70" s="28">
        <f t="shared" si="25"/>
        <v>186.98099999999999</v>
      </c>
      <c r="BD70" s="28">
        <f t="shared" si="25"/>
        <v>186.98099999999999</v>
      </c>
      <c r="BE70" s="28">
        <f t="shared" si="25"/>
        <v>186.98099999999999</v>
      </c>
      <c r="BF70" s="28">
        <f t="shared" si="26"/>
        <v>186.98099999999999</v>
      </c>
      <c r="BG70" s="28">
        <f t="shared" si="26"/>
        <v>186.98099999999999</v>
      </c>
      <c r="BH70" s="28">
        <f t="shared" si="26"/>
        <v>186.98099999999999</v>
      </c>
      <c r="BI70" s="28">
        <f t="shared" si="26"/>
        <v>186.98099999999999</v>
      </c>
      <c r="BJ70" s="28">
        <f t="shared" si="26"/>
        <v>186.98099999999999</v>
      </c>
      <c r="BK70" s="28">
        <f t="shared" si="26"/>
        <v>186.98099999999999</v>
      </c>
      <c r="BL70" s="28">
        <f t="shared" si="26"/>
        <v>186.98099999999999</v>
      </c>
      <c r="BM70" s="28">
        <f t="shared" si="26"/>
        <v>186.98099999999999</v>
      </c>
      <c r="BN70" s="28">
        <f t="shared" si="26"/>
        <v>186.98099999999999</v>
      </c>
      <c r="BO70" s="28">
        <f t="shared" si="26"/>
        <v>186.98099999999999</v>
      </c>
      <c r="BP70" s="28">
        <f t="shared" si="26"/>
        <v>186.98099999999999</v>
      </c>
      <c r="BQ70" s="28">
        <f t="shared" si="26"/>
        <v>186.98099999999999</v>
      </c>
      <c r="BR70" s="28">
        <f t="shared" si="27"/>
        <v>186.98099999999999</v>
      </c>
      <c r="BS70" s="28">
        <f t="shared" si="27"/>
        <v>186.98099999999999</v>
      </c>
      <c r="BT70" s="28">
        <f t="shared" si="27"/>
        <v>186.98099999999999</v>
      </c>
      <c r="BU70" s="28">
        <f t="shared" si="27"/>
        <v>186.98099999999999</v>
      </c>
      <c r="BV70" s="28">
        <f t="shared" si="27"/>
        <v>186.98099999999999</v>
      </c>
      <c r="BW70" s="28">
        <f t="shared" si="27"/>
        <v>186.98099999999999</v>
      </c>
      <c r="BX70" s="28">
        <f t="shared" si="27"/>
        <v>186.98099999999999</v>
      </c>
      <c r="BY70" s="28">
        <f t="shared" si="27"/>
        <v>186.98099999999999</v>
      </c>
      <c r="BZ70" s="28">
        <f t="shared" si="27"/>
        <v>186.98099999999999</v>
      </c>
      <c r="CA70" s="28">
        <f t="shared" si="27"/>
        <v>186.98099999999999</v>
      </c>
      <c r="CB70" s="28">
        <f t="shared" si="27"/>
        <v>186.98099999999999</v>
      </c>
      <c r="CC70" s="6" t="s">
        <v>1856</v>
      </c>
    </row>
    <row r="71" spans="1:83" ht="225" hidden="1">
      <c r="A71" s="1">
        <v>10043994</v>
      </c>
      <c r="B71" s="5">
        <v>40934</v>
      </c>
      <c r="C71" s="5">
        <v>41260</v>
      </c>
      <c r="D71" s="5">
        <v>41334.605000000003</v>
      </c>
      <c r="E71" s="4">
        <v>9718.3799999999992</v>
      </c>
      <c r="F71" s="3" t="s">
        <v>0</v>
      </c>
      <c r="G71" s="9" t="s">
        <v>41</v>
      </c>
      <c r="H71" s="3" t="s">
        <v>26</v>
      </c>
      <c r="I71" s="28">
        <f>($E71*($H$1/12))/2</f>
        <v>40.493249999999996</v>
      </c>
      <c r="J71" s="28">
        <f t="shared" si="22"/>
        <v>40.493249999999996</v>
      </c>
      <c r="K71" s="28">
        <f t="shared" si="22"/>
        <v>40.493249999999996</v>
      </c>
      <c r="L71" s="28">
        <f t="shared" si="22"/>
        <v>40.493249999999996</v>
      </c>
      <c r="M71" s="28">
        <f t="shared" si="22"/>
        <v>40.493249999999996</v>
      </c>
      <c r="N71" s="28">
        <f t="shared" si="22"/>
        <v>40.493249999999996</v>
      </c>
      <c r="O71" s="28">
        <f t="shared" si="22"/>
        <v>40.493249999999996</v>
      </c>
      <c r="P71" s="28">
        <f t="shared" si="22"/>
        <v>40.493249999999996</v>
      </c>
      <c r="Q71" s="28">
        <f t="shared" si="22"/>
        <v>40.493249999999996</v>
      </c>
      <c r="R71" s="28">
        <f t="shared" si="22"/>
        <v>40.493249999999996</v>
      </c>
      <c r="S71" s="28">
        <f t="shared" si="22"/>
        <v>40.493249999999996</v>
      </c>
      <c r="T71" s="28">
        <f t="shared" si="22"/>
        <v>40.493249999999996</v>
      </c>
      <c r="U71" s="28">
        <f t="shared" si="23"/>
        <v>80.986499999999992</v>
      </c>
      <c r="V71" s="28">
        <f t="shared" si="23"/>
        <v>80.986499999999992</v>
      </c>
      <c r="W71" s="28">
        <f t="shared" si="23"/>
        <v>80.986499999999992</v>
      </c>
      <c r="X71" s="28">
        <f t="shared" si="23"/>
        <v>80.986499999999992</v>
      </c>
      <c r="Y71" s="28">
        <f t="shared" si="23"/>
        <v>80.986499999999992</v>
      </c>
      <c r="Z71" s="28">
        <f t="shared" si="24"/>
        <v>80.986499999999992</v>
      </c>
      <c r="AA71" s="28">
        <f t="shared" si="24"/>
        <v>80.986499999999992</v>
      </c>
      <c r="AB71" s="28">
        <f t="shared" si="24"/>
        <v>80.986499999999992</v>
      </c>
      <c r="AC71" s="28">
        <f t="shared" si="24"/>
        <v>80.986499999999992</v>
      </c>
      <c r="AD71" s="28">
        <f t="shared" si="24"/>
        <v>80.986499999999992</v>
      </c>
      <c r="AE71" s="28">
        <f t="shared" si="24"/>
        <v>80.986499999999992</v>
      </c>
      <c r="AF71" s="28">
        <f t="shared" si="24"/>
        <v>80.986499999999992</v>
      </c>
      <c r="AG71" s="28">
        <f t="shared" si="24"/>
        <v>80.986499999999992</v>
      </c>
      <c r="AH71" s="28">
        <f t="shared" si="24"/>
        <v>80.986499999999992</v>
      </c>
      <c r="AI71" s="28">
        <f t="shared" si="24"/>
        <v>80.986499999999992</v>
      </c>
      <c r="AJ71" s="28">
        <f t="shared" si="24"/>
        <v>80.986499999999992</v>
      </c>
      <c r="AK71" s="28">
        <f t="shared" si="24"/>
        <v>80.986499999999992</v>
      </c>
      <c r="AL71" s="28">
        <f t="shared" si="24"/>
        <v>80.986499999999992</v>
      </c>
      <c r="AM71" s="28">
        <f t="shared" si="24"/>
        <v>80.986499999999992</v>
      </c>
      <c r="AN71" s="28">
        <f t="shared" si="24"/>
        <v>80.986499999999992</v>
      </c>
      <c r="AO71" s="28">
        <f t="shared" si="24"/>
        <v>80.986499999999992</v>
      </c>
      <c r="AP71" s="28">
        <f t="shared" si="25"/>
        <v>80.986499999999992</v>
      </c>
      <c r="AQ71" s="28">
        <f t="shared" si="25"/>
        <v>80.986499999999992</v>
      </c>
      <c r="AR71" s="28">
        <f t="shared" si="25"/>
        <v>80.986499999999992</v>
      </c>
      <c r="AS71" s="28">
        <f t="shared" si="25"/>
        <v>80.986499999999992</v>
      </c>
      <c r="AT71" s="28">
        <f t="shared" si="25"/>
        <v>80.986499999999992</v>
      </c>
      <c r="AU71" s="28">
        <f t="shared" si="25"/>
        <v>80.986499999999992</v>
      </c>
      <c r="AV71" s="28">
        <f t="shared" si="25"/>
        <v>80.986499999999992</v>
      </c>
      <c r="AW71" s="28">
        <f t="shared" si="25"/>
        <v>80.986499999999992</v>
      </c>
      <c r="AX71" s="28">
        <f t="shared" si="25"/>
        <v>80.986499999999992</v>
      </c>
      <c r="AY71" s="28">
        <f t="shared" si="25"/>
        <v>80.986499999999992</v>
      </c>
      <c r="AZ71" s="28">
        <f t="shared" si="25"/>
        <v>80.986499999999992</v>
      </c>
      <c r="BA71" s="28">
        <f t="shared" si="25"/>
        <v>80.986499999999992</v>
      </c>
      <c r="BB71" s="28">
        <f t="shared" si="25"/>
        <v>80.986499999999992</v>
      </c>
      <c r="BC71" s="28">
        <f t="shared" si="25"/>
        <v>80.986499999999992</v>
      </c>
      <c r="BD71" s="28">
        <f t="shared" si="25"/>
        <v>80.986499999999992</v>
      </c>
      <c r="BE71" s="28">
        <f t="shared" si="25"/>
        <v>80.986499999999992</v>
      </c>
      <c r="BF71" s="28">
        <f t="shared" si="26"/>
        <v>80.986499999999992</v>
      </c>
      <c r="BG71" s="28">
        <f t="shared" si="26"/>
        <v>80.986499999999992</v>
      </c>
      <c r="BH71" s="28">
        <f t="shared" si="26"/>
        <v>80.986499999999992</v>
      </c>
      <c r="BI71" s="28">
        <f t="shared" si="26"/>
        <v>80.986499999999992</v>
      </c>
      <c r="BJ71" s="28">
        <f t="shared" si="26"/>
        <v>80.986499999999992</v>
      </c>
      <c r="BK71" s="28">
        <f t="shared" si="26"/>
        <v>80.986499999999992</v>
      </c>
      <c r="BL71" s="28">
        <f t="shared" si="26"/>
        <v>80.986499999999992</v>
      </c>
      <c r="BM71" s="28">
        <f t="shared" si="26"/>
        <v>80.986499999999992</v>
      </c>
      <c r="BN71" s="28">
        <f t="shared" si="26"/>
        <v>80.986499999999992</v>
      </c>
      <c r="BO71" s="28">
        <f t="shared" si="26"/>
        <v>80.986499999999992</v>
      </c>
      <c r="BP71" s="28">
        <f t="shared" si="26"/>
        <v>80.986499999999992</v>
      </c>
      <c r="BQ71" s="28">
        <f t="shared" si="26"/>
        <v>80.986499999999992</v>
      </c>
      <c r="BR71" s="28">
        <f t="shared" si="27"/>
        <v>80.986499999999992</v>
      </c>
      <c r="BS71" s="28">
        <f t="shared" si="27"/>
        <v>80.986499999999992</v>
      </c>
      <c r="BT71" s="28">
        <f t="shared" si="27"/>
        <v>80.986499999999992</v>
      </c>
      <c r="BU71" s="28">
        <f t="shared" si="27"/>
        <v>80.986499999999992</v>
      </c>
      <c r="BV71" s="28">
        <f t="shared" si="27"/>
        <v>80.986499999999992</v>
      </c>
      <c r="BW71" s="28">
        <f t="shared" si="27"/>
        <v>80.986499999999992</v>
      </c>
      <c r="BX71" s="28">
        <f t="shared" si="27"/>
        <v>80.986499999999992</v>
      </c>
      <c r="BY71" s="28">
        <f t="shared" si="27"/>
        <v>80.986499999999992</v>
      </c>
      <c r="BZ71" s="28">
        <f t="shared" si="27"/>
        <v>80.986499999999992</v>
      </c>
      <c r="CA71" s="28">
        <f t="shared" si="27"/>
        <v>80.986499999999992</v>
      </c>
      <c r="CB71" s="28">
        <f t="shared" si="27"/>
        <v>80.986499999999992</v>
      </c>
      <c r="CC71" s="6" t="s">
        <v>1856</v>
      </c>
    </row>
    <row r="72" spans="1:83" ht="75" hidden="1">
      <c r="A72" s="1">
        <v>10043997</v>
      </c>
      <c r="B72" s="5">
        <v>40934</v>
      </c>
      <c r="C72" s="5">
        <v>41260</v>
      </c>
      <c r="D72" s="5">
        <v>41334.605023148149</v>
      </c>
      <c r="E72" s="4">
        <v>7579.17</v>
      </c>
      <c r="F72" s="3" t="s">
        <v>0</v>
      </c>
      <c r="G72" s="8" t="s">
        <v>71</v>
      </c>
      <c r="H72" s="3" t="s">
        <v>67</v>
      </c>
      <c r="I72" s="28">
        <f>($E72*($H$1/12))/2</f>
        <v>31.579875000000001</v>
      </c>
      <c r="J72" s="28">
        <f t="shared" si="22"/>
        <v>31.579875000000001</v>
      </c>
      <c r="K72" s="28">
        <f t="shared" si="22"/>
        <v>31.579875000000001</v>
      </c>
      <c r="L72" s="28">
        <f t="shared" si="22"/>
        <v>31.579875000000001</v>
      </c>
      <c r="M72" s="28">
        <f t="shared" si="22"/>
        <v>31.579875000000001</v>
      </c>
      <c r="N72" s="28">
        <f t="shared" si="22"/>
        <v>31.579875000000001</v>
      </c>
      <c r="O72" s="28">
        <f t="shared" si="22"/>
        <v>31.579875000000001</v>
      </c>
      <c r="P72" s="28">
        <f t="shared" si="22"/>
        <v>31.579875000000001</v>
      </c>
      <c r="Q72" s="28">
        <f t="shared" si="22"/>
        <v>31.579875000000001</v>
      </c>
      <c r="R72" s="28">
        <f t="shared" si="22"/>
        <v>31.579875000000001</v>
      </c>
      <c r="S72" s="28">
        <f t="shared" si="22"/>
        <v>31.579875000000001</v>
      </c>
      <c r="T72" s="28">
        <f t="shared" si="22"/>
        <v>31.579875000000001</v>
      </c>
      <c r="U72" s="28">
        <f t="shared" si="23"/>
        <v>63.159750000000003</v>
      </c>
      <c r="V72" s="28">
        <f t="shared" si="23"/>
        <v>63.159750000000003</v>
      </c>
      <c r="W72" s="28">
        <f t="shared" si="23"/>
        <v>63.159750000000003</v>
      </c>
      <c r="X72" s="28">
        <f t="shared" si="23"/>
        <v>63.159750000000003</v>
      </c>
      <c r="Y72" s="28">
        <f t="shared" si="23"/>
        <v>63.159750000000003</v>
      </c>
      <c r="Z72" s="28">
        <f t="shared" si="24"/>
        <v>63.159750000000003</v>
      </c>
      <c r="AA72" s="28">
        <f t="shared" si="24"/>
        <v>63.159750000000003</v>
      </c>
      <c r="AB72" s="28">
        <f t="shared" si="24"/>
        <v>63.159750000000003</v>
      </c>
      <c r="AC72" s="28">
        <f t="shared" si="24"/>
        <v>63.159750000000003</v>
      </c>
      <c r="AD72" s="28">
        <f t="shared" si="24"/>
        <v>63.159750000000003</v>
      </c>
      <c r="AE72" s="28">
        <f t="shared" si="24"/>
        <v>63.159750000000003</v>
      </c>
      <c r="AF72" s="28">
        <f t="shared" si="24"/>
        <v>63.159750000000003</v>
      </c>
      <c r="AG72" s="28">
        <f t="shared" si="24"/>
        <v>63.159750000000003</v>
      </c>
      <c r="AH72" s="28">
        <f t="shared" si="24"/>
        <v>63.159750000000003</v>
      </c>
      <c r="AI72" s="28">
        <f t="shared" si="24"/>
        <v>63.159750000000003</v>
      </c>
      <c r="AJ72" s="28">
        <f t="shared" si="24"/>
        <v>63.159750000000003</v>
      </c>
      <c r="AK72" s="28">
        <f t="shared" si="24"/>
        <v>63.159750000000003</v>
      </c>
      <c r="AL72" s="28">
        <f t="shared" si="24"/>
        <v>63.159750000000003</v>
      </c>
      <c r="AM72" s="28">
        <f t="shared" si="24"/>
        <v>63.159750000000003</v>
      </c>
      <c r="AN72" s="28">
        <f t="shared" si="24"/>
        <v>63.159750000000003</v>
      </c>
      <c r="AO72" s="28">
        <f t="shared" si="24"/>
        <v>63.159750000000003</v>
      </c>
      <c r="AP72" s="28">
        <f t="shared" si="25"/>
        <v>63.159750000000003</v>
      </c>
      <c r="AQ72" s="28">
        <f t="shared" si="25"/>
        <v>63.159750000000003</v>
      </c>
      <c r="AR72" s="28">
        <f t="shared" si="25"/>
        <v>63.159750000000003</v>
      </c>
      <c r="AS72" s="28">
        <f t="shared" si="25"/>
        <v>63.159750000000003</v>
      </c>
      <c r="AT72" s="28">
        <f t="shared" si="25"/>
        <v>63.159750000000003</v>
      </c>
      <c r="AU72" s="28">
        <f t="shared" si="25"/>
        <v>63.159750000000003</v>
      </c>
      <c r="AV72" s="28">
        <f t="shared" si="25"/>
        <v>63.159750000000003</v>
      </c>
      <c r="AW72" s="28">
        <f t="shared" si="25"/>
        <v>63.159750000000003</v>
      </c>
      <c r="AX72" s="28">
        <f t="shared" si="25"/>
        <v>63.159750000000003</v>
      </c>
      <c r="AY72" s="28">
        <f t="shared" si="25"/>
        <v>63.159750000000003</v>
      </c>
      <c r="AZ72" s="28">
        <f t="shared" si="25"/>
        <v>63.159750000000003</v>
      </c>
      <c r="BA72" s="28">
        <f t="shared" si="25"/>
        <v>63.159750000000003</v>
      </c>
      <c r="BB72" s="28">
        <f t="shared" si="25"/>
        <v>63.159750000000003</v>
      </c>
      <c r="BC72" s="28">
        <f t="shared" si="25"/>
        <v>63.159750000000003</v>
      </c>
      <c r="BD72" s="28">
        <f t="shared" si="25"/>
        <v>63.159750000000003</v>
      </c>
      <c r="BE72" s="28">
        <f t="shared" si="25"/>
        <v>63.159750000000003</v>
      </c>
      <c r="BF72" s="28">
        <f t="shared" si="26"/>
        <v>63.159750000000003</v>
      </c>
      <c r="BG72" s="28">
        <f t="shared" si="26"/>
        <v>63.159750000000003</v>
      </c>
      <c r="BH72" s="28">
        <f t="shared" si="26"/>
        <v>63.159750000000003</v>
      </c>
      <c r="BI72" s="28">
        <f t="shared" si="26"/>
        <v>63.159750000000003</v>
      </c>
      <c r="BJ72" s="28">
        <f t="shared" si="26"/>
        <v>63.159750000000003</v>
      </c>
      <c r="BK72" s="28">
        <f t="shared" si="26"/>
        <v>63.159750000000003</v>
      </c>
      <c r="BL72" s="28">
        <f t="shared" si="26"/>
        <v>63.159750000000003</v>
      </c>
      <c r="BM72" s="28">
        <f t="shared" si="26"/>
        <v>63.159750000000003</v>
      </c>
      <c r="BN72" s="28">
        <f t="shared" si="26"/>
        <v>63.159750000000003</v>
      </c>
      <c r="BO72" s="28">
        <f t="shared" si="26"/>
        <v>63.159750000000003</v>
      </c>
      <c r="BP72" s="28">
        <f t="shared" si="26"/>
        <v>63.159750000000003</v>
      </c>
      <c r="BQ72" s="28">
        <f t="shared" si="26"/>
        <v>63.159750000000003</v>
      </c>
      <c r="BR72" s="28">
        <f t="shared" si="27"/>
        <v>63.159750000000003</v>
      </c>
      <c r="BS72" s="28">
        <f t="shared" si="27"/>
        <v>63.159750000000003</v>
      </c>
      <c r="BT72" s="28">
        <f t="shared" si="27"/>
        <v>63.159750000000003</v>
      </c>
      <c r="BU72" s="28">
        <f t="shared" si="27"/>
        <v>63.159750000000003</v>
      </c>
      <c r="BV72" s="28">
        <f t="shared" si="27"/>
        <v>63.159750000000003</v>
      </c>
      <c r="BW72" s="28">
        <f t="shared" si="27"/>
        <v>63.159750000000003</v>
      </c>
      <c r="BX72" s="28">
        <f t="shared" si="27"/>
        <v>63.159750000000003</v>
      </c>
      <c r="BY72" s="28">
        <f t="shared" si="27"/>
        <v>63.159750000000003</v>
      </c>
      <c r="BZ72" s="28">
        <f t="shared" si="27"/>
        <v>63.159750000000003</v>
      </c>
      <c r="CA72" s="28">
        <f t="shared" si="27"/>
        <v>63.159750000000003</v>
      </c>
      <c r="CB72" s="28">
        <f t="shared" si="27"/>
        <v>63.159750000000003</v>
      </c>
      <c r="CC72" s="6" t="s">
        <v>1856</v>
      </c>
    </row>
    <row r="73" spans="1:83" hidden="1">
      <c r="A73" s="1">
        <v>10043072</v>
      </c>
      <c r="B73" s="5">
        <v>40820</v>
      </c>
      <c r="C73" s="5">
        <v>41274</v>
      </c>
      <c r="D73" s="5">
        <v>41334.605034722219</v>
      </c>
      <c r="E73" s="7">
        <v>0</v>
      </c>
      <c r="F73" s="3" t="s">
        <v>0</v>
      </c>
      <c r="G73" s="3" t="s">
        <v>217</v>
      </c>
      <c r="H73" s="3" t="s">
        <v>214</v>
      </c>
    </row>
    <row r="74" spans="1:83" hidden="1">
      <c r="A74" s="1">
        <v>10043043</v>
      </c>
      <c r="B74" s="5">
        <v>40816</v>
      </c>
      <c r="C74" s="5">
        <v>41152</v>
      </c>
      <c r="D74" s="5">
        <v>41337.409884259258</v>
      </c>
      <c r="E74" s="7">
        <v>0</v>
      </c>
      <c r="F74" s="3" t="s">
        <v>0</v>
      </c>
      <c r="G74" s="3" t="s">
        <v>217</v>
      </c>
      <c r="H74" s="3" t="s">
        <v>214</v>
      </c>
    </row>
    <row r="75" spans="1:83" hidden="1">
      <c r="A75" s="1">
        <v>10044751</v>
      </c>
      <c r="B75" s="5">
        <v>40997</v>
      </c>
      <c r="C75" s="5">
        <v>41274</v>
      </c>
      <c r="D75" s="5">
        <v>41337.452245370368</v>
      </c>
      <c r="E75" s="4">
        <v>52205</v>
      </c>
      <c r="F75" s="3" t="s">
        <v>0</v>
      </c>
      <c r="G75" s="3" t="s">
        <v>47</v>
      </c>
      <c r="H75" s="3" t="s">
        <v>40</v>
      </c>
      <c r="I75" s="28">
        <f>($E75*($H$1/12))/2</f>
        <v>217.52083333333334</v>
      </c>
      <c r="J75" s="28">
        <f t="shared" ref="J75:T76" si="28">($E75*($H$1/12))/2</f>
        <v>217.52083333333334</v>
      </c>
      <c r="K75" s="28">
        <f t="shared" si="28"/>
        <v>217.52083333333334</v>
      </c>
      <c r="L75" s="28">
        <f t="shared" si="28"/>
        <v>217.52083333333334</v>
      </c>
      <c r="M75" s="28">
        <f t="shared" si="28"/>
        <v>217.52083333333334</v>
      </c>
      <c r="N75" s="28">
        <f t="shared" si="28"/>
        <v>217.52083333333334</v>
      </c>
      <c r="O75" s="28">
        <f t="shared" si="28"/>
        <v>217.52083333333334</v>
      </c>
      <c r="P75" s="28">
        <f t="shared" si="28"/>
        <v>217.52083333333334</v>
      </c>
      <c r="Q75" s="28">
        <f t="shared" si="28"/>
        <v>217.52083333333334</v>
      </c>
      <c r="R75" s="28">
        <f t="shared" si="28"/>
        <v>217.52083333333334</v>
      </c>
      <c r="S75" s="28">
        <f t="shared" si="28"/>
        <v>217.52083333333334</v>
      </c>
      <c r="T75" s="28">
        <f t="shared" si="28"/>
        <v>217.52083333333334</v>
      </c>
      <c r="U75" s="28">
        <f t="shared" ref="U75:Y76" si="29">($E75*($H$1/12))</f>
        <v>435.04166666666669</v>
      </c>
      <c r="V75" s="28">
        <f t="shared" si="29"/>
        <v>435.04166666666669</v>
      </c>
      <c r="W75" s="28">
        <f t="shared" si="29"/>
        <v>435.04166666666669</v>
      </c>
      <c r="X75" s="28">
        <f t="shared" si="29"/>
        <v>435.04166666666669</v>
      </c>
      <c r="Y75" s="28">
        <f t="shared" si="29"/>
        <v>435.04166666666669</v>
      </c>
      <c r="Z75" s="28">
        <f t="shared" ref="Z75:AO76" si="30">($E75*($H$1/12))</f>
        <v>435.04166666666669</v>
      </c>
      <c r="AA75" s="28">
        <f t="shared" si="30"/>
        <v>435.04166666666669</v>
      </c>
      <c r="AB75" s="28">
        <f t="shared" si="30"/>
        <v>435.04166666666669</v>
      </c>
      <c r="AC75" s="28">
        <f t="shared" si="30"/>
        <v>435.04166666666669</v>
      </c>
      <c r="AD75" s="28">
        <f t="shared" si="30"/>
        <v>435.04166666666669</v>
      </c>
      <c r="AE75" s="28">
        <f t="shared" si="30"/>
        <v>435.04166666666669</v>
      </c>
      <c r="AF75" s="28">
        <f t="shared" si="30"/>
        <v>435.04166666666669</v>
      </c>
      <c r="AG75" s="28">
        <f t="shared" si="30"/>
        <v>435.04166666666669</v>
      </c>
      <c r="AH75" s="28">
        <f t="shared" si="30"/>
        <v>435.04166666666669</v>
      </c>
      <c r="AI75" s="28">
        <f t="shared" si="30"/>
        <v>435.04166666666669</v>
      </c>
      <c r="AJ75" s="28">
        <f t="shared" si="30"/>
        <v>435.04166666666669</v>
      </c>
      <c r="AK75" s="28">
        <f t="shared" si="30"/>
        <v>435.04166666666669</v>
      </c>
      <c r="AL75" s="28">
        <f t="shared" si="30"/>
        <v>435.04166666666669</v>
      </c>
      <c r="AM75" s="28">
        <f t="shared" si="30"/>
        <v>435.04166666666669</v>
      </c>
      <c r="AN75" s="28">
        <f t="shared" si="30"/>
        <v>435.04166666666669</v>
      </c>
      <c r="AO75" s="28">
        <f t="shared" si="30"/>
        <v>435.04166666666669</v>
      </c>
      <c r="AP75" s="28">
        <f t="shared" ref="AP75:BE76" si="31">($E75*($H$1/12))</f>
        <v>435.04166666666669</v>
      </c>
      <c r="AQ75" s="28">
        <f t="shared" si="31"/>
        <v>435.04166666666669</v>
      </c>
      <c r="AR75" s="28">
        <f t="shared" si="31"/>
        <v>435.04166666666669</v>
      </c>
      <c r="AS75" s="28">
        <f t="shared" si="31"/>
        <v>435.04166666666669</v>
      </c>
      <c r="AT75" s="28">
        <f t="shared" si="31"/>
        <v>435.04166666666669</v>
      </c>
      <c r="AU75" s="28">
        <f t="shared" si="31"/>
        <v>435.04166666666669</v>
      </c>
      <c r="AV75" s="28">
        <f t="shared" si="31"/>
        <v>435.04166666666669</v>
      </c>
      <c r="AW75" s="28">
        <f t="shared" si="31"/>
        <v>435.04166666666669</v>
      </c>
      <c r="AX75" s="28">
        <f t="shared" si="31"/>
        <v>435.04166666666669</v>
      </c>
      <c r="AY75" s="28">
        <f t="shared" si="31"/>
        <v>435.04166666666669</v>
      </c>
      <c r="AZ75" s="28">
        <f t="shared" si="31"/>
        <v>435.04166666666669</v>
      </c>
      <c r="BA75" s="28">
        <f t="shared" si="31"/>
        <v>435.04166666666669</v>
      </c>
      <c r="BB75" s="28">
        <f t="shared" si="31"/>
        <v>435.04166666666669</v>
      </c>
      <c r="BC75" s="28">
        <f t="shared" si="31"/>
        <v>435.04166666666669</v>
      </c>
      <c r="BD75" s="28">
        <f t="shared" si="31"/>
        <v>435.04166666666669</v>
      </c>
      <c r="BE75" s="28">
        <f t="shared" si="31"/>
        <v>435.04166666666669</v>
      </c>
      <c r="BF75" s="28">
        <f t="shared" ref="BF75:BU76" si="32">($E75*($H$1/12))</f>
        <v>435.04166666666669</v>
      </c>
      <c r="BG75" s="28">
        <f t="shared" si="32"/>
        <v>435.04166666666669</v>
      </c>
      <c r="BH75" s="28">
        <f t="shared" si="32"/>
        <v>435.04166666666669</v>
      </c>
      <c r="BI75" s="28">
        <f t="shared" si="32"/>
        <v>435.04166666666669</v>
      </c>
      <c r="BJ75" s="28">
        <f t="shared" si="32"/>
        <v>435.04166666666669</v>
      </c>
      <c r="BK75" s="28">
        <f t="shared" si="32"/>
        <v>435.04166666666669</v>
      </c>
      <c r="BL75" s="28">
        <f t="shared" si="32"/>
        <v>435.04166666666669</v>
      </c>
      <c r="BM75" s="28">
        <f t="shared" si="32"/>
        <v>435.04166666666669</v>
      </c>
      <c r="BN75" s="28">
        <f t="shared" si="32"/>
        <v>435.04166666666669</v>
      </c>
      <c r="BO75" s="28">
        <f t="shared" si="32"/>
        <v>435.04166666666669</v>
      </c>
      <c r="BP75" s="28">
        <f t="shared" si="32"/>
        <v>435.04166666666669</v>
      </c>
      <c r="BQ75" s="28">
        <f t="shared" si="32"/>
        <v>435.04166666666669</v>
      </c>
      <c r="BR75" s="28">
        <f t="shared" si="32"/>
        <v>435.04166666666669</v>
      </c>
      <c r="BS75" s="28">
        <f t="shared" si="32"/>
        <v>435.04166666666669</v>
      </c>
      <c r="BT75" s="28">
        <f t="shared" si="32"/>
        <v>435.04166666666669</v>
      </c>
      <c r="BU75" s="28">
        <f t="shared" si="32"/>
        <v>435.04166666666669</v>
      </c>
      <c r="BV75" s="28">
        <f t="shared" ref="BR75:CB76" si="33">($E75*($H$1/12))</f>
        <v>435.04166666666669</v>
      </c>
      <c r="BW75" s="28">
        <f t="shared" si="33"/>
        <v>435.04166666666669</v>
      </c>
      <c r="BX75" s="28">
        <f t="shared" si="33"/>
        <v>435.04166666666669</v>
      </c>
      <c r="BY75" s="28">
        <f t="shared" si="33"/>
        <v>435.04166666666669</v>
      </c>
      <c r="BZ75" s="28">
        <f t="shared" si="33"/>
        <v>435.04166666666669</v>
      </c>
      <c r="CA75" s="28">
        <f t="shared" si="33"/>
        <v>435.04166666666669</v>
      </c>
      <c r="CB75" s="28">
        <f t="shared" si="33"/>
        <v>435.04166666666669</v>
      </c>
      <c r="CC75" s="6" t="s">
        <v>1856</v>
      </c>
    </row>
    <row r="76" spans="1:83" ht="180" hidden="1">
      <c r="A76" s="1">
        <v>10046299</v>
      </c>
      <c r="B76" s="5">
        <v>41095</v>
      </c>
      <c r="C76" s="5">
        <v>41229</v>
      </c>
      <c r="D76" s="5">
        <v>41337.452256944445</v>
      </c>
      <c r="E76" s="2">
        <f>2761.57+2761.57+9993.52+268.14+2977.65+648.45+3242.16+1296.9+648.45+803.09+864.56</f>
        <v>26266.060000000005</v>
      </c>
      <c r="F76" s="3" t="s">
        <v>5</v>
      </c>
      <c r="G76" s="8" t="s">
        <v>149</v>
      </c>
      <c r="H76" s="3" t="s">
        <v>175</v>
      </c>
      <c r="I76" s="28">
        <f>($E76*($H$1/12))/2</f>
        <v>109.44191666666669</v>
      </c>
      <c r="J76" s="28">
        <f t="shared" si="28"/>
        <v>109.44191666666669</v>
      </c>
      <c r="K76" s="28">
        <f t="shared" si="28"/>
        <v>109.44191666666669</v>
      </c>
      <c r="L76" s="28">
        <f t="shared" si="28"/>
        <v>109.44191666666669</v>
      </c>
      <c r="M76" s="28">
        <f t="shared" si="28"/>
        <v>109.44191666666669</v>
      </c>
      <c r="N76" s="28">
        <f t="shared" si="28"/>
        <v>109.44191666666669</v>
      </c>
      <c r="O76" s="28">
        <f t="shared" si="28"/>
        <v>109.44191666666669</v>
      </c>
      <c r="P76" s="28">
        <f t="shared" si="28"/>
        <v>109.44191666666669</v>
      </c>
      <c r="Q76" s="28">
        <f t="shared" si="28"/>
        <v>109.44191666666669</v>
      </c>
      <c r="R76" s="28">
        <f t="shared" si="28"/>
        <v>109.44191666666669</v>
      </c>
      <c r="S76" s="28">
        <f t="shared" si="28"/>
        <v>109.44191666666669</v>
      </c>
      <c r="T76" s="28">
        <f t="shared" si="28"/>
        <v>109.44191666666669</v>
      </c>
      <c r="U76" s="28">
        <f t="shared" si="29"/>
        <v>218.88383333333337</v>
      </c>
      <c r="V76" s="28">
        <f t="shared" si="29"/>
        <v>218.88383333333337</v>
      </c>
      <c r="W76" s="28">
        <f t="shared" si="29"/>
        <v>218.88383333333337</v>
      </c>
      <c r="X76" s="28">
        <f t="shared" si="29"/>
        <v>218.88383333333337</v>
      </c>
      <c r="Y76" s="28">
        <f t="shared" si="29"/>
        <v>218.88383333333337</v>
      </c>
      <c r="Z76" s="28">
        <f t="shared" si="30"/>
        <v>218.88383333333337</v>
      </c>
      <c r="AA76" s="28">
        <f t="shared" si="30"/>
        <v>218.88383333333337</v>
      </c>
      <c r="AB76" s="28">
        <f t="shared" si="30"/>
        <v>218.88383333333337</v>
      </c>
      <c r="AC76" s="28">
        <f t="shared" si="30"/>
        <v>218.88383333333337</v>
      </c>
      <c r="AD76" s="28">
        <f t="shared" si="30"/>
        <v>218.88383333333337</v>
      </c>
      <c r="AE76" s="28">
        <f t="shared" si="30"/>
        <v>218.88383333333337</v>
      </c>
      <c r="AF76" s="28">
        <f t="shared" si="30"/>
        <v>218.88383333333337</v>
      </c>
      <c r="AG76" s="28">
        <f t="shared" si="30"/>
        <v>218.88383333333337</v>
      </c>
      <c r="AH76" s="28">
        <f t="shared" si="30"/>
        <v>218.88383333333337</v>
      </c>
      <c r="AI76" s="28">
        <f t="shared" si="30"/>
        <v>218.88383333333337</v>
      </c>
      <c r="AJ76" s="28">
        <f t="shared" si="30"/>
        <v>218.88383333333337</v>
      </c>
      <c r="AK76" s="28">
        <f t="shared" si="30"/>
        <v>218.88383333333337</v>
      </c>
      <c r="AL76" s="28">
        <f t="shared" si="30"/>
        <v>218.88383333333337</v>
      </c>
      <c r="AM76" s="28">
        <f t="shared" si="30"/>
        <v>218.88383333333337</v>
      </c>
      <c r="AN76" s="28">
        <f t="shared" si="30"/>
        <v>218.88383333333337</v>
      </c>
      <c r="AO76" s="28">
        <f t="shared" si="30"/>
        <v>218.88383333333337</v>
      </c>
      <c r="AP76" s="28">
        <f t="shared" si="31"/>
        <v>218.88383333333337</v>
      </c>
      <c r="AQ76" s="28">
        <f t="shared" si="31"/>
        <v>218.88383333333337</v>
      </c>
      <c r="AR76" s="28">
        <f t="shared" si="31"/>
        <v>218.88383333333337</v>
      </c>
      <c r="AS76" s="28">
        <f t="shared" si="31"/>
        <v>218.88383333333337</v>
      </c>
      <c r="AT76" s="28">
        <f t="shared" si="31"/>
        <v>218.88383333333337</v>
      </c>
      <c r="AU76" s="28">
        <f t="shared" si="31"/>
        <v>218.88383333333337</v>
      </c>
      <c r="AV76" s="28">
        <f t="shared" si="31"/>
        <v>218.88383333333337</v>
      </c>
      <c r="AW76" s="28">
        <f t="shared" si="31"/>
        <v>218.88383333333337</v>
      </c>
      <c r="AX76" s="28">
        <f t="shared" si="31"/>
        <v>218.88383333333337</v>
      </c>
      <c r="AY76" s="28">
        <f t="shared" si="31"/>
        <v>218.88383333333337</v>
      </c>
      <c r="AZ76" s="28">
        <f t="shared" si="31"/>
        <v>218.88383333333337</v>
      </c>
      <c r="BA76" s="28">
        <f t="shared" si="31"/>
        <v>218.88383333333337</v>
      </c>
      <c r="BB76" s="28">
        <f t="shared" si="31"/>
        <v>218.88383333333337</v>
      </c>
      <c r="BC76" s="28">
        <f t="shared" si="31"/>
        <v>218.88383333333337</v>
      </c>
      <c r="BD76" s="28">
        <f t="shared" si="31"/>
        <v>218.88383333333337</v>
      </c>
      <c r="BE76" s="28">
        <f t="shared" si="31"/>
        <v>218.88383333333337</v>
      </c>
      <c r="BF76" s="28">
        <f t="shared" si="32"/>
        <v>218.88383333333337</v>
      </c>
      <c r="BG76" s="28">
        <f t="shared" si="32"/>
        <v>218.88383333333337</v>
      </c>
      <c r="BH76" s="28">
        <f t="shared" si="32"/>
        <v>218.88383333333337</v>
      </c>
      <c r="BI76" s="28">
        <f t="shared" si="32"/>
        <v>218.88383333333337</v>
      </c>
      <c r="BJ76" s="28">
        <f t="shared" si="32"/>
        <v>218.88383333333337</v>
      </c>
      <c r="BK76" s="28">
        <f t="shared" si="32"/>
        <v>218.88383333333337</v>
      </c>
      <c r="BL76" s="28">
        <f t="shared" si="32"/>
        <v>218.88383333333337</v>
      </c>
      <c r="BM76" s="28">
        <f t="shared" si="32"/>
        <v>218.88383333333337</v>
      </c>
      <c r="BN76" s="28">
        <f t="shared" si="32"/>
        <v>218.88383333333337</v>
      </c>
      <c r="BO76" s="28">
        <f t="shared" si="32"/>
        <v>218.88383333333337</v>
      </c>
      <c r="BP76" s="28">
        <f t="shared" si="32"/>
        <v>218.88383333333337</v>
      </c>
      <c r="BQ76" s="28">
        <f t="shared" si="32"/>
        <v>218.88383333333337</v>
      </c>
      <c r="BR76" s="28">
        <f t="shared" si="33"/>
        <v>218.88383333333337</v>
      </c>
      <c r="BS76" s="28">
        <f t="shared" si="33"/>
        <v>218.88383333333337</v>
      </c>
      <c r="BT76" s="28">
        <f t="shared" si="33"/>
        <v>218.88383333333337</v>
      </c>
      <c r="BU76" s="28">
        <f t="shared" si="33"/>
        <v>218.88383333333337</v>
      </c>
      <c r="BV76" s="28">
        <f t="shared" si="33"/>
        <v>218.88383333333337</v>
      </c>
      <c r="BW76" s="28">
        <f t="shared" si="33"/>
        <v>218.88383333333337</v>
      </c>
      <c r="BX76" s="28">
        <f t="shared" si="33"/>
        <v>218.88383333333337</v>
      </c>
      <c r="BY76" s="28">
        <f t="shared" si="33"/>
        <v>218.88383333333337</v>
      </c>
      <c r="BZ76" s="28">
        <f t="shared" si="33"/>
        <v>218.88383333333337</v>
      </c>
      <c r="CA76" s="28">
        <f t="shared" si="33"/>
        <v>218.88383333333337</v>
      </c>
      <c r="CB76" s="28">
        <f t="shared" si="33"/>
        <v>218.88383333333337</v>
      </c>
      <c r="CC76" s="6" t="s">
        <v>1856</v>
      </c>
    </row>
    <row r="77" spans="1:83" hidden="1">
      <c r="A77" s="1">
        <v>10043712</v>
      </c>
      <c r="B77" s="5">
        <v>40883</v>
      </c>
      <c r="C77" s="5">
        <v>41274</v>
      </c>
      <c r="D77" s="5">
        <v>41341.509953703702</v>
      </c>
      <c r="E77" s="7">
        <v>0</v>
      </c>
      <c r="F77" s="3" t="s">
        <v>0</v>
      </c>
      <c r="G77" s="3" t="s">
        <v>217</v>
      </c>
      <c r="H77" s="3" t="s">
        <v>214</v>
      </c>
    </row>
    <row r="78" spans="1:83" hidden="1">
      <c r="A78" s="1">
        <v>10044782</v>
      </c>
      <c r="B78" s="5">
        <v>41004</v>
      </c>
      <c r="C78" s="5">
        <v>41274</v>
      </c>
      <c r="D78" s="5">
        <v>41341.509965277779</v>
      </c>
      <c r="E78" s="4">
        <v>0</v>
      </c>
      <c r="F78" s="3" t="s">
        <v>0</v>
      </c>
      <c r="G78" s="3" t="s">
        <v>217</v>
      </c>
      <c r="H78" s="3" t="s">
        <v>40</v>
      </c>
    </row>
    <row r="79" spans="1:83" hidden="1">
      <c r="A79" s="1">
        <v>10044783</v>
      </c>
      <c r="B79" s="5">
        <v>41004</v>
      </c>
      <c r="C79" s="5">
        <v>41274</v>
      </c>
      <c r="D79" s="5">
        <v>41341.509965277779</v>
      </c>
      <c r="E79" s="4">
        <v>0</v>
      </c>
      <c r="F79" s="3" t="s">
        <v>0</v>
      </c>
      <c r="G79" s="3" t="s">
        <v>217</v>
      </c>
      <c r="H79" s="3" t="s">
        <v>40</v>
      </c>
    </row>
    <row r="80" spans="1:83" hidden="1">
      <c r="A80" s="1">
        <v>10043911</v>
      </c>
      <c r="B80" s="5">
        <v>40917</v>
      </c>
      <c r="C80" s="5">
        <v>41257</v>
      </c>
      <c r="D80" s="5">
        <v>41350.592349537037</v>
      </c>
      <c r="E80" s="7">
        <v>0</v>
      </c>
      <c r="F80" s="3" t="s">
        <v>0</v>
      </c>
      <c r="G80" s="3" t="s">
        <v>217</v>
      </c>
      <c r="H80" s="3" t="s">
        <v>214</v>
      </c>
    </row>
    <row r="81" spans="1:83" hidden="1">
      <c r="A81" s="1">
        <v>10043912</v>
      </c>
      <c r="B81" s="5">
        <v>40917</v>
      </c>
      <c r="C81" s="5">
        <v>41257</v>
      </c>
      <c r="D81" s="5">
        <v>41350.592418981483</v>
      </c>
      <c r="E81" s="7">
        <v>0</v>
      </c>
      <c r="F81" s="3" t="s">
        <v>0</v>
      </c>
      <c r="G81" s="3" t="s">
        <v>217</v>
      </c>
      <c r="H81" s="3" t="s">
        <v>214</v>
      </c>
    </row>
    <row r="82" spans="1:83" hidden="1">
      <c r="A82" s="1">
        <v>10044744</v>
      </c>
      <c r="B82" s="5">
        <v>40996</v>
      </c>
      <c r="C82" s="5">
        <v>41061</v>
      </c>
      <c r="D82" s="5">
        <v>41350.592627314814</v>
      </c>
      <c r="E82" s="4">
        <v>5342.4</v>
      </c>
      <c r="F82" s="3" t="s">
        <v>0</v>
      </c>
      <c r="G82" s="3" t="s">
        <v>29</v>
      </c>
      <c r="H82" s="3" t="s">
        <v>26</v>
      </c>
      <c r="I82" s="28">
        <f>($E82*($H$1/12))/2</f>
        <v>22.259999999999998</v>
      </c>
      <c r="J82" s="28">
        <f t="shared" ref="J82:T82" si="34">($E82*($H$1/12))/2</f>
        <v>22.259999999999998</v>
      </c>
      <c r="K82" s="28">
        <f t="shared" si="34"/>
        <v>22.259999999999998</v>
      </c>
      <c r="L82" s="28">
        <f t="shared" si="34"/>
        <v>22.259999999999998</v>
      </c>
      <c r="M82" s="28">
        <f t="shared" si="34"/>
        <v>22.259999999999998</v>
      </c>
      <c r="N82" s="28">
        <f t="shared" si="34"/>
        <v>22.259999999999998</v>
      </c>
      <c r="O82" s="28">
        <f t="shared" si="34"/>
        <v>22.259999999999998</v>
      </c>
      <c r="P82" s="28">
        <f t="shared" si="34"/>
        <v>22.259999999999998</v>
      </c>
      <c r="Q82" s="28">
        <f t="shared" si="34"/>
        <v>22.259999999999998</v>
      </c>
      <c r="R82" s="28">
        <f t="shared" si="34"/>
        <v>22.259999999999998</v>
      </c>
      <c r="S82" s="28">
        <f t="shared" si="34"/>
        <v>22.259999999999998</v>
      </c>
      <c r="T82" s="28">
        <f t="shared" si="34"/>
        <v>22.259999999999998</v>
      </c>
      <c r="U82" s="28">
        <f t="shared" ref="U82:BU82" si="35">($E82*($H$1/12))</f>
        <v>44.519999999999996</v>
      </c>
      <c r="V82" s="28">
        <f t="shared" si="35"/>
        <v>44.519999999999996</v>
      </c>
      <c r="W82" s="28">
        <f t="shared" si="35"/>
        <v>44.519999999999996</v>
      </c>
      <c r="X82" s="28">
        <f t="shared" si="35"/>
        <v>44.519999999999996</v>
      </c>
      <c r="Y82" s="28">
        <f t="shared" si="35"/>
        <v>44.519999999999996</v>
      </c>
      <c r="Z82" s="28">
        <f t="shared" si="35"/>
        <v>44.519999999999996</v>
      </c>
      <c r="AA82" s="28">
        <f t="shared" si="35"/>
        <v>44.519999999999996</v>
      </c>
      <c r="AB82" s="28">
        <f t="shared" si="35"/>
        <v>44.519999999999996</v>
      </c>
      <c r="AC82" s="28">
        <f t="shared" si="35"/>
        <v>44.519999999999996</v>
      </c>
      <c r="AD82" s="28">
        <f t="shared" si="35"/>
        <v>44.519999999999996</v>
      </c>
      <c r="AE82" s="28">
        <f t="shared" si="35"/>
        <v>44.519999999999996</v>
      </c>
      <c r="AF82" s="28">
        <f t="shared" si="35"/>
        <v>44.519999999999996</v>
      </c>
      <c r="AG82" s="28">
        <f t="shared" si="35"/>
        <v>44.519999999999996</v>
      </c>
      <c r="AH82" s="28">
        <f t="shared" si="35"/>
        <v>44.519999999999996</v>
      </c>
      <c r="AI82" s="28">
        <f t="shared" si="35"/>
        <v>44.519999999999996</v>
      </c>
      <c r="AJ82" s="28">
        <f t="shared" si="35"/>
        <v>44.519999999999996</v>
      </c>
      <c r="AK82" s="28">
        <f t="shared" si="35"/>
        <v>44.519999999999996</v>
      </c>
      <c r="AL82" s="28">
        <f t="shared" si="35"/>
        <v>44.519999999999996</v>
      </c>
      <c r="AM82" s="28">
        <f t="shared" si="35"/>
        <v>44.519999999999996</v>
      </c>
      <c r="AN82" s="28">
        <f t="shared" si="35"/>
        <v>44.519999999999996</v>
      </c>
      <c r="AO82" s="28">
        <f t="shared" si="35"/>
        <v>44.519999999999996</v>
      </c>
      <c r="AP82" s="28">
        <f t="shared" si="35"/>
        <v>44.519999999999996</v>
      </c>
      <c r="AQ82" s="28">
        <f t="shared" si="35"/>
        <v>44.519999999999996</v>
      </c>
      <c r="AR82" s="28">
        <f t="shared" si="35"/>
        <v>44.519999999999996</v>
      </c>
      <c r="AS82" s="28">
        <f t="shared" si="35"/>
        <v>44.519999999999996</v>
      </c>
      <c r="AT82" s="28">
        <f t="shared" si="35"/>
        <v>44.519999999999996</v>
      </c>
      <c r="AU82" s="28">
        <f t="shared" si="35"/>
        <v>44.519999999999996</v>
      </c>
      <c r="AV82" s="28">
        <f t="shared" si="35"/>
        <v>44.519999999999996</v>
      </c>
      <c r="AW82" s="28">
        <f t="shared" si="35"/>
        <v>44.519999999999996</v>
      </c>
      <c r="AX82" s="28">
        <f t="shared" si="35"/>
        <v>44.519999999999996</v>
      </c>
      <c r="AY82" s="28">
        <f t="shared" si="35"/>
        <v>44.519999999999996</v>
      </c>
      <c r="AZ82" s="28">
        <f t="shared" si="35"/>
        <v>44.519999999999996</v>
      </c>
      <c r="BA82" s="28">
        <f t="shared" si="35"/>
        <v>44.519999999999996</v>
      </c>
      <c r="BB82" s="28">
        <f t="shared" si="35"/>
        <v>44.519999999999996</v>
      </c>
      <c r="BC82" s="28">
        <f t="shared" si="35"/>
        <v>44.519999999999996</v>
      </c>
      <c r="BD82" s="28">
        <f t="shared" si="35"/>
        <v>44.519999999999996</v>
      </c>
      <c r="BE82" s="28">
        <f t="shared" si="35"/>
        <v>44.519999999999996</v>
      </c>
      <c r="BF82" s="28">
        <f t="shared" si="35"/>
        <v>44.519999999999996</v>
      </c>
      <c r="BG82" s="28">
        <f t="shared" si="35"/>
        <v>44.519999999999996</v>
      </c>
      <c r="BH82" s="28">
        <f t="shared" si="35"/>
        <v>44.519999999999996</v>
      </c>
      <c r="BI82" s="28">
        <f t="shared" si="35"/>
        <v>44.519999999999996</v>
      </c>
      <c r="BJ82" s="28">
        <f t="shared" si="35"/>
        <v>44.519999999999996</v>
      </c>
      <c r="BK82" s="28">
        <f t="shared" si="35"/>
        <v>44.519999999999996</v>
      </c>
      <c r="BL82" s="28">
        <f t="shared" si="35"/>
        <v>44.519999999999996</v>
      </c>
      <c r="BM82" s="28">
        <f t="shared" si="35"/>
        <v>44.519999999999996</v>
      </c>
      <c r="BN82" s="28">
        <f t="shared" si="35"/>
        <v>44.519999999999996</v>
      </c>
      <c r="BO82" s="28">
        <f t="shared" si="35"/>
        <v>44.519999999999996</v>
      </c>
      <c r="BP82" s="28">
        <f t="shared" si="35"/>
        <v>44.519999999999996</v>
      </c>
      <c r="BQ82" s="28">
        <f t="shared" si="35"/>
        <v>44.519999999999996</v>
      </c>
      <c r="BR82" s="28">
        <f t="shared" si="35"/>
        <v>44.519999999999996</v>
      </c>
      <c r="BS82" s="28">
        <f t="shared" si="35"/>
        <v>44.519999999999996</v>
      </c>
      <c r="BT82" s="28">
        <f t="shared" si="35"/>
        <v>44.519999999999996</v>
      </c>
      <c r="BU82" s="28">
        <f t="shared" si="35"/>
        <v>44.519999999999996</v>
      </c>
      <c r="BV82" s="28">
        <f t="shared" ref="BV82:CB82" si="36">($E82*($H$1/12))</f>
        <v>44.519999999999996</v>
      </c>
      <c r="BW82" s="28">
        <f t="shared" si="36"/>
        <v>44.519999999999996</v>
      </c>
      <c r="BX82" s="28">
        <f t="shared" si="36"/>
        <v>44.519999999999996</v>
      </c>
      <c r="BY82" s="28">
        <f t="shared" si="36"/>
        <v>44.519999999999996</v>
      </c>
      <c r="BZ82" s="28">
        <f t="shared" si="36"/>
        <v>44.519999999999996</v>
      </c>
      <c r="CA82" s="28">
        <f t="shared" si="36"/>
        <v>44.519999999999996</v>
      </c>
      <c r="CB82" s="28">
        <f t="shared" si="36"/>
        <v>44.519999999999996</v>
      </c>
      <c r="CC82" s="6" t="s">
        <v>1857</v>
      </c>
      <c r="CD82" s="28">
        <v>1.2782481989343144</v>
      </c>
      <c r="CE82" s="2">
        <f>-CD82</f>
        <v>-1.2782481989343144</v>
      </c>
    </row>
    <row r="83" spans="1:83" hidden="1">
      <c r="A83" s="1">
        <v>10027263</v>
      </c>
      <c r="B83" s="5">
        <v>40101</v>
      </c>
      <c r="C83" s="5">
        <v>41274</v>
      </c>
      <c r="D83" s="5">
        <v>41360.675763888888</v>
      </c>
      <c r="E83" s="7">
        <v>0</v>
      </c>
      <c r="F83" s="3" t="s">
        <v>0</v>
      </c>
      <c r="G83" s="3" t="s">
        <v>217</v>
      </c>
      <c r="H83" s="3" t="s">
        <v>214</v>
      </c>
    </row>
    <row r="84" spans="1:83" hidden="1">
      <c r="A84" s="1">
        <v>99996647</v>
      </c>
      <c r="B84" s="5">
        <v>40267</v>
      </c>
      <c r="C84" s="5">
        <v>41274</v>
      </c>
      <c r="D84" s="5">
        <v>41360.675833333335</v>
      </c>
      <c r="E84" s="7">
        <v>0</v>
      </c>
      <c r="F84" s="3" t="s">
        <v>0</v>
      </c>
      <c r="G84" s="3" t="s">
        <v>217</v>
      </c>
      <c r="H84" s="3" t="s">
        <v>214</v>
      </c>
    </row>
    <row r="85" spans="1:83" hidden="1">
      <c r="A85" s="1">
        <v>99834888</v>
      </c>
      <c r="B85" s="5">
        <v>40267</v>
      </c>
      <c r="C85" s="5">
        <v>41274</v>
      </c>
      <c r="D85" s="5">
        <v>41360.675879629627</v>
      </c>
      <c r="E85" s="7">
        <v>0</v>
      </c>
      <c r="F85" s="3" t="s">
        <v>0</v>
      </c>
      <c r="G85" s="3" t="s">
        <v>217</v>
      </c>
      <c r="H85" s="3" t="s">
        <v>214</v>
      </c>
    </row>
    <row r="86" spans="1:83" hidden="1">
      <c r="A86" s="1">
        <v>10028483</v>
      </c>
      <c r="B86" s="5">
        <v>40346</v>
      </c>
      <c r="C86" s="5">
        <v>41274</v>
      </c>
      <c r="D86" s="5">
        <v>41365.488078703704</v>
      </c>
      <c r="E86" s="7">
        <v>0</v>
      </c>
      <c r="F86" s="3" t="s">
        <v>0</v>
      </c>
      <c r="G86" s="3" t="s">
        <v>217</v>
      </c>
      <c r="H86" s="3" t="s">
        <v>214</v>
      </c>
    </row>
    <row r="87" spans="1:83" ht="30" hidden="1">
      <c r="A87" s="1">
        <v>10043563</v>
      </c>
      <c r="B87" s="5">
        <v>40879</v>
      </c>
      <c r="C87" s="5">
        <v>41029</v>
      </c>
      <c r="D87" s="5">
        <v>41366.614351851851</v>
      </c>
      <c r="E87" s="7">
        <v>6129.45</v>
      </c>
      <c r="F87" s="3" t="s">
        <v>0</v>
      </c>
      <c r="G87" s="9" t="s">
        <v>81</v>
      </c>
      <c r="H87" s="3" t="s">
        <v>175</v>
      </c>
      <c r="I87" s="28">
        <f>($E87*($H$1/12))/2</f>
        <v>25.539375</v>
      </c>
      <c r="J87" s="28">
        <f t="shared" ref="J87:T87" si="37">($E87*($H$1/12))/2</f>
        <v>25.539375</v>
      </c>
      <c r="K87" s="28">
        <f t="shared" si="37"/>
        <v>25.539375</v>
      </c>
      <c r="L87" s="28">
        <f t="shared" si="37"/>
        <v>25.539375</v>
      </c>
      <c r="M87" s="28">
        <f t="shared" si="37"/>
        <v>25.539375</v>
      </c>
      <c r="N87" s="28">
        <f t="shared" si="37"/>
        <v>25.539375</v>
      </c>
      <c r="O87" s="28">
        <f t="shared" si="37"/>
        <v>25.539375</v>
      </c>
      <c r="P87" s="28">
        <f t="shared" si="37"/>
        <v>25.539375</v>
      </c>
      <c r="Q87" s="28">
        <f t="shared" si="37"/>
        <v>25.539375</v>
      </c>
      <c r="R87" s="28">
        <f t="shared" si="37"/>
        <v>25.539375</v>
      </c>
      <c r="S87" s="28">
        <f t="shared" si="37"/>
        <v>25.539375</v>
      </c>
      <c r="T87" s="28">
        <f t="shared" si="37"/>
        <v>25.539375</v>
      </c>
      <c r="U87" s="28">
        <f t="shared" ref="U87:BU87" si="38">($E87*($H$1/12))</f>
        <v>51.078749999999999</v>
      </c>
      <c r="V87" s="28">
        <f t="shared" si="38"/>
        <v>51.078749999999999</v>
      </c>
      <c r="W87" s="28">
        <f t="shared" si="38"/>
        <v>51.078749999999999</v>
      </c>
      <c r="X87" s="28">
        <f t="shared" si="38"/>
        <v>51.078749999999999</v>
      </c>
      <c r="Y87" s="28">
        <f t="shared" si="38"/>
        <v>51.078749999999999</v>
      </c>
      <c r="Z87" s="28">
        <f t="shared" si="38"/>
        <v>51.078749999999999</v>
      </c>
      <c r="AA87" s="28">
        <f t="shared" si="38"/>
        <v>51.078749999999999</v>
      </c>
      <c r="AB87" s="28">
        <f t="shared" si="38"/>
        <v>51.078749999999999</v>
      </c>
      <c r="AC87" s="28">
        <f t="shared" si="38"/>
        <v>51.078749999999999</v>
      </c>
      <c r="AD87" s="28">
        <f t="shared" si="38"/>
        <v>51.078749999999999</v>
      </c>
      <c r="AE87" s="28">
        <f t="shared" si="38"/>
        <v>51.078749999999999</v>
      </c>
      <c r="AF87" s="28">
        <f t="shared" si="38"/>
        <v>51.078749999999999</v>
      </c>
      <c r="AG87" s="28">
        <f t="shared" si="38"/>
        <v>51.078749999999999</v>
      </c>
      <c r="AH87" s="28">
        <f t="shared" si="38"/>
        <v>51.078749999999999</v>
      </c>
      <c r="AI87" s="28">
        <f t="shared" si="38"/>
        <v>51.078749999999999</v>
      </c>
      <c r="AJ87" s="28">
        <f t="shared" si="38"/>
        <v>51.078749999999999</v>
      </c>
      <c r="AK87" s="28">
        <f t="shared" si="38"/>
        <v>51.078749999999999</v>
      </c>
      <c r="AL87" s="28">
        <f t="shared" si="38"/>
        <v>51.078749999999999</v>
      </c>
      <c r="AM87" s="28">
        <f t="shared" si="38"/>
        <v>51.078749999999999</v>
      </c>
      <c r="AN87" s="28">
        <f t="shared" si="38"/>
        <v>51.078749999999999</v>
      </c>
      <c r="AO87" s="28">
        <f t="shared" si="38"/>
        <v>51.078749999999999</v>
      </c>
      <c r="AP87" s="28">
        <f t="shared" si="38"/>
        <v>51.078749999999999</v>
      </c>
      <c r="AQ87" s="28">
        <f t="shared" si="38"/>
        <v>51.078749999999999</v>
      </c>
      <c r="AR87" s="28">
        <f t="shared" si="38"/>
        <v>51.078749999999999</v>
      </c>
      <c r="AS87" s="28">
        <f t="shared" si="38"/>
        <v>51.078749999999999</v>
      </c>
      <c r="AT87" s="28">
        <f t="shared" si="38"/>
        <v>51.078749999999999</v>
      </c>
      <c r="AU87" s="28">
        <f t="shared" si="38"/>
        <v>51.078749999999999</v>
      </c>
      <c r="AV87" s="28">
        <f t="shared" si="38"/>
        <v>51.078749999999999</v>
      </c>
      <c r="AW87" s="28">
        <f t="shared" si="38"/>
        <v>51.078749999999999</v>
      </c>
      <c r="AX87" s="28">
        <f t="shared" si="38"/>
        <v>51.078749999999999</v>
      </c>
      <c r="AY87" s="28">
        <f t="shared" si="38"/>
        <v>51.078749999999999</v>
      </c>
      <c r="AZ87" s="28">
        <f t="shared" si="38"/>
        <v>51.078749999999999</v>
      </c>
      <c r="BA87" s="28">
        <f t="shared" si="38"/>
        <v>51.078749999999999</v>
      </c>
      <c r="BB87" s="28">
        <f t="shared" si="38"/>
        <v>51.078749999999999</v>
      </c>
      <c r="BC87" s="28">
        <f t="shared" si="38"/>
        <v>51.078749999999999</v>
      </c>
      <c r="BD87" s="28">
        <f t="shared" si="38"/>
        <v>51.078749999999999</v>
      </c>
      <c r="BE87" s="28">
        <f t="shared" si="38"/>
        <v>51.078749999999999</v>
      </c>
      <c r="BF87" s="28">
        <f t="shared" si="38"/>
        <v>51.078749999999999</v>
      </c>
      <c r="BG87" s="28">
        <f t="shared" si="38"/>
        <v>51.078749999999999</v>
      </c>
      <c r="BH87" s="28">
        <f t="shared" si="38"/>
        <v>51.078749999999999</v>
      </c>
      <c r="BI87" s="28">
        <f t="shared" si="38"/>
        <v>51.078749999999999</v>
      </c>
      <c r="BJ87" s="28">
        <f t="shared" si="38"/>
        <v>51.078749999999999</v>
      </c>
      <c r="BK87" s="28">
        <f t="shared" si="38"/>
        <v>51.078749999999999</v>
      </c>
      <c r="BL87" s="28">
        <f t="shared" si="38"/>
        <v>51.078749999999999</v>
      </c>
      <c r="BM87" s="28">
        <f t="shared" si="38"/>
        <v>51.078749999999999</v>
      </c>
      <c r="BN87" s="28">
        <f t="shared" si="38"/>
        <v>51.078749999999999</v>
      </c>
      <c r="BO87" s="28">
        <f t="shared" si="38"/>
        <v>51.078749999999999</v>
      </c>
      <c r="BP87" s="28">
        <f t="shared" si="38"/>
        <v>51.078749999999999</v>
      </c>
      <c r="BQ87" s="28">
        <f t="shared" si="38"/>
        <v>51.078749999999999</v>
      </c>
      <c r="BR87" s="28">
        <f t="shared" si="38"/>
        <v>51.078749999999999</v>
      </c>
      <c r="BS87" s="28">
        <f t="shared" si="38"/>
        <v>51.078749999999999</v>
      </c>
      <c r="BT87" s="28">
        <f t="shared" si="38"/>
        <v>51.078749999999999</v>
      </c>
      <c r="BU87" s="28">
        <f t="shared" si="38"/>
        <v>51.078749999999999</v>
      </c>
      <c r="BV87" s="28">
        <f t="shared" ref="BV87:CB87" si="39">($E87*($H$1/12))</f>
        <v>51.078749999999999</v>
      </c>
      <c r="BW87" s="28">
        <f t="shared" si="39"/>
        <v>51.078749999999999</v>
      </c>
      <c r="BX87" s="28">
        <f t="shared" si="39"/>
        <v>51.078749999999999</v>
      </c>
      <c r="BY87" s="28">
        <f t="shared" si="39"/>
        <v>51.078749999999999</v>
      </c>
      <c r="BZ87" s="28">
        <f t="shared" si="39"/>
        <v>51.078749999999999</v>
      </c>
      <c r="CA87" s="28">
        <f t="shared" si="39"/>
        <v>51.078749999999999</v>
      </c>
      <c r="CB87" s="28">
        <f t="shared" si="39"/>
        <v>51.078749999999999</v>
      </c>
      <c r="CC87" s="6" t="s">
        <v>1857</v>
      </c>
      <c r="CD87" s="28">
        <v>89.094539432292308</v>
      </c>
      <c r="CE87" s="2">
        <f>-CD87</f>
        <v>-89.094539432292308</v>
      </c>
    </row>
    <row r="88" spans="1:83" hidden="1">
      <c r="A88" s="1">
        <v>10044510</v>
      </c>
      <c r="B88" s="5">
        <v>40968</v>
      </c>
      <c r="C88" s="5">
        <v>41276</v>
      </c>
      <c r="D88" s="5">
        <v>41372.668761574074</v>
      </c>
      <c r="E88" s="7">
        <v>0</v>
      </c>
      <c r="F88" s="3" t="s">
        <v>0</v>
      </c>
      <c r="G88" s="3" t="s">
        <v>217</v>
      </c>
      <c r="H88" s="3" t="s">
        <v>214</v>
      </c>
    </row>
    <row r="89" spans="1:83" hidden="1">
      <c r="A89" s="1">
        <v>10044909</v>
      </c>
      <c r="B89" s="5">
        <v>41026</v>
      </c>
      <c r="C89" s="5">
        <v>41274</v>
      </c>
      <c r="D89" s="5">
        <v>41372.680127314816</v>
      </c>
      <c r="E89" s="7">
        <v>0</v>
      </c>
      <c r="F89" s="3" t="s">
        <v>0</v>
      </c>
      <c r="G89" s="3" t="s">
        <v>217</v>
      </c>
      <c r="H89" s="3" t="s">
        <v>214</v>
      </c>
    </row>
    <row r="90" spans="1:83" hidden="1">
      <c r="A90" s="1">
        <v>10047580</v>
      </c>
      <c r="B90" s="5">
        <v>41284</v>
      </c>
      <c r="C90" s="5">
        <v>41334</v>
      </c>
      <c r="D90" s="5">
        <v>41377.593865740739</v>
      </c>
      <c r="E90" s="7">
        <v>0</v>
      </c>
      <c r="F90" s="3" t="s">
        <v>0</v>
      </c>
      <c r="G90" s="3" t="s">
        <v>217</v>
      </c>
      <c r="H90" s="3" t="s">
        <v>214</v>
      </c>
    </row>
    <row r="91" spans="1:83" hidden="1">
      <c r="A91" s="1">
        <v>10044413</v>
      </c>
      <c r="B91" s="5">
        <v>40960</v>
      </c>
      <c r="C91" s="5">
        <v>41258</v>
      </c>
      <c r="D91" s="5">
        <v>41380.748888888891</v>
      </c>
      <c r="E91" s="7">
        <v>0</v>
      </c>
      <c r="F91" s="3" t="s">
        <v>0</v>
      </c>
      <c r="G91" s="3" t="s">
        <v>217</v>
      </c>
      <c r="H91" s="3" t="s">
        <v>214</v>
      </c>
    </row>
    <row r="92" spans="1:83" hidden="1">
      <c r="A92" s="1">
        <v>10044412</v>
      </c>
      <c r="B92" s="5">
        <v>40960</v>
      </c>
      <c r="C92" s="5">
        <v>41258</v>
      </c>
      <c r="D92" s="5">
        <v>41380.748923611114</v>
      </c>
      <c r="E92" s="7">
        <v>0</v>
      </c>
      <c r="F92" s="3" t="s">
        <v>0</v>
      </c>
      <c r="G92" s="3" t="s">
        <v>217</v>
      </c>
      <c r="H92" s="3" t="s">
        <v>214</v>
      </c>
    </row>
    <row r="93" spans="1:83" hidden="1">
      <c r="A93" s="1">
        <v>10044414</v>
      </c>
      <c r="B93" s="5">
        <v>40960</v>
      </c>
      <c r="C93" s="5">
        <v>41258</v>
      </c>
      <c r="D93" s="5">
        <v>41380.74894675926</v>
      </c>
      <c r="E93" s="7">
        <v>0</v>
      </c>
      <c r="F93" s="3" t="s">
        <v>0</v>
      </c>
      <c r="G93" s="3" t="s">
        <v>217</v>
      </c>
      <c r="H93" s="3" t="s">
        <v>214</v>
      </c>
    </row>
    <row r="94" spans="1:83" hidden="1">
      <c r="A94" s="1">
        <v>10047578</v>
      </c>
      <c r="B94" s="5">
        <v>41284</v>
      </c>
      <c r="C94" s="5">
        <v>41334</v>
      </c>
      <c r="D94" s="5">
        <v>41394.479398148149</v>
      </c>
      <c r="E94" s="7">
        <v>0</v>
      </c>
      <c r="F94" s="3" t="s">
        <v>0</v>
      </c>
      <c r="G94" s="3" t="s">
        <v>217</v>
      </c>
      <c r="H94" s="3" t="s">
        <v>214</v>
      </c>
    </row>
    <row r="95" spans="1:83" ht="60" hidden="1">
      <c r="A95" s="1">
        <v>10044010</v>
      </c>
      <c r="B95" s="5">
        <v>40935</v>
      </c>
      <c r="C95" s="5">
        <v>41243</v>
      </c>
      <c r="D95" s="5">
        <v>41394.48265046296</v>
      </c>
      <c r="E95" s="2">
        <f>8182.77+318.32+541.11</f>
        <v>9042.2000000000007</v>
      </c>
      <c r="F95" s="3" t="s">
        <v>0</v>
      </c>
      <c r="G95" s="8" t="s">
        <v>60</v>
      </c>
      <c r="H95" s="3" t="s">
        <v>25</v>
      </c>
      <c r="I95" s="28">
        <f>($E95*($H$1/12))/2</f>
        <v>37.675833333333337</v>
      </c>
      <c r="J95" s="28">
        <f t="shared" ref="J95:T95" si="40">($E95*($H$1/12))/2</f>
        <v>37.675833333333337</v>
      </c>
      <c r="K95" s="28">
        <f t="shared" si="40"/>
        <v>37.675833333333337</v>
      </c>
      <c r="L95" s="28">
        <f t="shared" si="40"/>
        <v>37.675833333333337</v>
      </c>
      <c r="M95" s="28">
        <f t="shared" si="40"/>
        <v>37.675833333333337</v>
      </c>
      <c r="N95" s="28">
        <f t="shared" si="40"/>
        <v>37.675833333333337</v>
      </c>
      <c r="O95" s="28">
        <f t="shared" si="40"/>
        <v>37.675833333333337</v>
      </c>
      <c r="P95" s="28">
        <f t="shared" si="40"/>
        <v>37.675833333333337</v>
      </c>
      <c r="Q95" s="28">
        <f t="shared" si="40"/>
        <v>37.675833333333337</v>
      </c>
      <c r="R95" s="28">
        <f t="shared" si="40"/>
        <v>37.675833333333337</v>
      </c>
      <c r="S95" s="28">
        <f t="shared" si="40"/>
        <v>37.675833333333337</v>
      </c>
      <c r="T95" s="28">
        <f t="shared" si="40"/>
        <v>37.675833333333337</v>
      </c>
      <c r="U95" s="28">
        <f t="shared" ref="U95:BU95" si="41">($E95*($H$1/12))</f>
        <v>75.351666666666674</v>
      </c>
      <c r="V95" s="28">
        <f t="shared" si="41"/>
        <v>75.351666666666674</v>
      </c>
      <c r="W95" s="28">
        <f t="shared" si="41"/>
        <v>75.351666666666674</v>
      </c>
      <c r="X95" s="28">
        <f t="shared" si="41"/>
        <v>75.351666666666674</v>
      </c>
      <c r="Y95" s="28">
        <f t="shared" si="41"/>
        <v>75.351666666666674</v>
      </c>
      <c r="Z95" s="28">
        <f t="shared" si="41"/>
        <v>75.351666666666674</v>
      </c>
      <c r="AA95" s="28">
        <f t="shared" si="41"/>
        <v>75.351666666666674</v>
      </c>
      <c r="AB95" s="28">
        <f t="shared" si="41"/>
        <v>75.351666666666674</v>
      </c>
      <c r="AC95" s="28">
        <f t="shared" si="41"/>
        <v>75.351666666666674</v>
      </c>
      <c r="AD95" s="28">
        <f t="shared" si="41"/>
        <v>75.351666666666674</v>
      </c>
      <c r="AE95" s="28">
        <f t="shared" si="41"/>
        <v>75.351666666666674</v>
      </c>
      <c r="AF95" s="28">
        <f t="shared" si="41"/>
        <v>75.351666666666674</v>
      </c>
      <c r="AG95" s="28">
        <f t="shared" si="41"/>
        <v>75.351666666666674</v>
      </c>
      <c r="AH95" s="28">
        <f t="shared" si="41"/>
        <v>75.351666666666674</v>
      </c>
      <c r="AI95" s="28">
        <f t="shared" si="41"/>
        <v>75.351666666666674</v>
      </c>
      <c r="AJ95" s="28">
        <f t="shared" si="41"/>
        <v>75.351666666666674</v>
      </c>
      <c r="AK95" s="28">
        <f t="shared" si="41"/>
        <v>75.351666666666674</v>
      </c>
      <c r="AL95" s="28">
        <f t="shared" si="41"/>
        <v>75.351666666666674</v>
      </c>
      <c r="AM95" s="28">
        <f t="shared" si="41"/>
        <v>75.351666666666674</v>
      </c>
      <c r="AN95" s="28">
        <f t="shared" si="41"/>
        <v>75.351666666666674</v>
      </c>
      <c r="AO95" s="28">
        <f t="shared" si="41"/>
        <v>75.351666666666674</v>
      </c>
      <c r="AP95" s="28">
        <f t="shared" si="41"/>
        <v>75.351666666666674</v>
      </c>
      <c r="AQ95" s="28">
        <f t="shared" si="41"/>
        <v>75.351666666666674</v>
      </c>
      <c r="AR95" s="28">
        <f t="shared" si="41"/>
        <v>75.351666666666674</v>
      </c>
      <c r="AS95" s="28">
        <f t="shared" si="41"/>
        <v>75.351666666666674</v>
      </c>
      <c r="AT95" s="28">
        <f t="shared" si="41"/>
        <v>75.351666666666674</v>
      </c>
      <c r="AU95" s="28">
        <f t="shared" si="41"/>
        <v>75.351666666666674</v>
      </c>
      <c r="AV95" s="28">
        <f t="shared" si="41"/>
        <v>75.351666666666674</v>
      </c>
      <c r="AW95" s="28">
        <f t="shared" si="41"/>
        <v>75.351666666666674</v>
      </c>
      <c r="AX95" s="28">
        <f t="shared" si="41"/>
        <v>75.351666666666674</v>
      </c>
      <c r="AY95" s="28">
        <f t="shared" si="41"/>
        <v>75.351666666666674</v>
      </c>
      <c r="AZ95" s="28">
        <f t="shared" si="41"/>
        <v>75.351666666666674</v>
      </c>
      <c r="BA95" s="28">
        <f t="shared" si="41"/>
        <v>75.351666666666674</v>
      </c>
      <c r="BB95" s="28">
        <f t="shared" si="41"/>
        <v>75.351666666666674</v>
      </c>
      <c r="BC95" s="28">
        <f t="shared" si="41"/>
        <v>75.351666666666674</v>
      </c>
      <c r="BD95" s="28">
        <f t="shared" si="41"/>
        <v>75.351666666666674</v>
      </c>
      <c r="BE95" s="28">
        <f t="shared" si="41"/>
        <v>75.351666666666674</v>
      </c>
      <c r="BF95" s="28">
        <f t="shared" si="41"/>
        <v>75.351666666666674</v>
      </c>
      <c r="BG95" s="28">
        <f t="shared" si="41"/>
        <v>75.351666666666674</v>
      </c>
      <c r="BH95" s="28">
        <f t="shared" si="41"/>
        <v>75.351666666666674</v>
      </c>
      <c r="BI95" s="28">
        <f t="shared" si="41"/>
        <v>75.351666666666674</v>
      </c>
      <c r="BJ95" s="28">
        <f t="shared" si="41"/>
        <v>75.351666666666674</v>
      </c>
      <c r="BK95" s="28">
        <f t="shared" si="41"/>
        <v>75.351666666666674</v>
      </c>
      <c r="BL95" s="28">
        <f t="shared" si="41"/>
        <v>75.351666666666674</v>
      </c>
      <c r="BM95" s="28">
        <f t="shared" si="41"/>
        <v>75.351666666666674</v>
      </c>
      <c r="BN95" s="28">
        <f t="shared" si="41"/>
        <v>75.351666666666674</v>
      </c>
      <c r="BO95" s="28">
        <f t="shared" si="41"/>
        <v>75.351666666666674</v>
      </c>
      <c r="BP95" s="28">
        <f t="shared" si="41"/>
        <v>75.351666666666674</v>
      </c>
      <c r="BQ95" s="28">
        <f t="shared" si="41"/>
        <v>75.351666666666674</v>
      </c>
      <c r="BR95" s="28">
        <f t="shared" si="41"/>
        <v>75.351666666666674</v>
      </c>
      <c r="BS95" s="28">
        <f t="shared" si="41"/>
        <v>75.351666666666674</v>
      </c>
      <c r="BT95" s="28">
        <f t="shared" si="41"/>
        <v>75.351666666666674</v>
      </c>
      <c r="BU95" s="28">
        <f t="shared" si="41"/>
        <v>75.351666666666674</v>
      </c>
      <c r="BV95" s="28">
        <f t="shared" ref="BV95:CB95" si="42">($E95*($H$1/12))</f>
        <v>75.351666666666674</v>
      </c>
      <c r="BW95" s="28">
        <f t="shared" si="42"/>
        <v>75.351666666666674</v>
      </c>
      <c r="BX95" s="28">
        <f t="shared" si="42"/>
        <v>75.351666666666674</v>
      </c>
      <c r="BY95" s="28">
        <f t="shared" si="42"/>
        <v>75.351666666666674</v>
      </c>
      <c r="BZ95" s="28">
        <f t="shared" si="42"/>
        <v>75.351666666666674</v>
      </c>
      <c r="CA95" s="28">
        <f t="shared" si="42"/>
        <v>75.351666666666674</v>
      </c>
      <c r="CB95" s="28">
        <f t="shared" si="42"/>
        <v>75.351666666666674</v>
      </c>
      <c r="CC95" s="6" t="s">
        <v>1856</v>
      </c>
    </row>
    <row r="96" spans="1:83" hidden="1">
      <c r="A96" s="1">
        <v>10042281</v>
      </c>
      <c r="B96" s="5">
        <v>40718</v>
      </c>
      <c r="C96" s="5">
        <v>41243</v>
      </c>
      <c r="D96" s="5">
        <v>41395.4453125</v>
      </c>
      <c r="E96" s="7">
        <v>0</v>
      </c>
      <c r="F96" s="3" t="s">
        <v>0</v>
      </c>
      <c r="G96" s="3" t="s">
        <v>217</v>
      </c>
      <c r="H96" s="3" t="s">
        <v>214</v>
      </c>
    </row>
    <row r="97" spans="1:83" ht="30" hidden="1">
      <c r="A97" s="1">
        <v>10044654</v>
      </c>
      <c r="B97" s="5">
        <v>40977</v>
      </c>
      <c r="C97" s="5">
        <v>41252</v>
      </c>
      <c r="D97" s="5">
        <v>41395.768495370372</v>
      </c>
      <c r="E97" s="4">
        <v>475.56</v>
      </c>
      <c r="F97" s="3" t="s">
        <v>0</v>
      </c>
      <c r="G97" s="8" t="s">
        <v>141</v>
      </c>
      <c r="H97" s="3" t="s">
        <v>142</v>
      </c>
      <c r="I97" s="28">
        <f>($E97*($H$1/12))/2</f>
        <v>1.9815</v>
      </c>
      <c r="J97" s="28">
        <f t="shared" ref="J97:T97" si="43">($E97*($H$1/12))/2</f>
        <v>1.9815</v>
      </c>
      <c r="K97" s="28">
        <f t="shared" si="43"/>
        <v>1.9815</v>
      </c>
      <c r="L97" s="28">
        <f t="shared" si="43"/>
        <v>1.9815</v>
      </c>
      <c r="M97" s="28">
        <f t="shared" si="43"/>
        <v>1.9815</v>
      </c>
      <c r="N97" s="28">
        <f t="shared" si="43"/>
        <v>1.9815</v>
      </c>
      <c r="O97" s="28">
        <f t="shared" si="43"/>
        <v>1.9815</v>
      </c>
      <c r="P97" s="28">
        <f t="shared" si="43"/>
        <v>1.9815</v>
      </c>
      <c r="Q97" s="28">
        <f t="shared" si="43"/>
        <v>1.9815</v>
      </c>
      <c r="R97" s="28">
        <f t="shared" si="43"/>
        <v>1.9815</v>
      </c>
      <c r="S97" s="28">
        <f t="shared" si="43"/>
        <v>1.9815</v>
      </c>
      <c r="T97" s="28">
        <f t="shared" si="43"/>
        <v>1.9815</v>
      </c>
      <c r="U97" s="28">
        <f t="shared" ref="U97:BU97" si="44">($E97*($H$1/12))</f>
        <v>3.9630000000000001</v>
      </c>
      <c r="V97" s="28">
        <f t="shared" si="44"/>
        <v>3.9630000000000001</v>
      </c>
      <c r="W97" s="28">
        <f t="shared" si="44"/>
        <v>3.9630000000000001</v>
      </c>
      <c r="X97" s="28">
        <f t="shared" si="44"/>
        <v>3.9630000000000001</v>
      </c>
      <c r="Y97" s="28">
        <f t="shared" si="44"/>
        <v>3.9630000000000001</v>
      </c>
      <c r="Z97" s="28">
        <f t="shared" si="44"/>
        <v>3.9630000000000001</v>
      </c>
      <c r="AA97" s="28">
        <f t="shared" si="44"/>
        <v>3.9630000000000001</v>
      </c>
      <c r="AB97" s="28">
        <f t="shared" si="44"/>
        <v>3.9630000000000001</v>
      </c>
      <c r="AC97" s="28">
        <f t="shared" si="44"/>
        <v>3.9630000000000001</v>
      </c>
      <c r="AD97" s="28">
        <f t="shared" si="44"/>
        <v>3.9630000000000001</v>
      </c>
      <c r="AE97" s="28">
        <f t="shared" si="44"/>
        <v>3.9630000000000001</v>
      </c>
      <c r="AF97" s="28">
        <f t="shared" si="44"/>
        <v>3.9630000000000001</v>
      </c>
      <c r="AG97" s="28">
        <f t="shared" si="44"/>
        <v>3.9630000000000001</v>
      </c>
      <c r="AH97" s="28">
        <f t="shared" si="44"/>
        <v>3.9630000000000001</v>
      </c>
      <c r="AI97" s="28">
        <f t="shared" si="44"/>
        <v>3.9630000000000001</v>
      </c>
      <c r="AJ97" s="28">
        <f t="shared" si="44"/>
        <v>3.9630000000000001</v>
      </c>
      <c r="AK97" s="28">
        <f t="shared" si="44"/>
        <v>3.9630000000000001</v>
      </c>
      <c r="AL97" s="28">
        <f t="shared" si="44"/>
        <v>3.9630000000000001</v>
      </c>
      <c r="AM97" s="28">
        <f t="shared" si="44"/>
        <v>3.9630000000000001</v>
      </c>
      <c r="AN97" s="28">
        <f t="shared" si="44"/>
        <v>3.9630000000000001</v>
      </c>
      <c r="AO97" s="28">
        <f t="shared" si="44"/>
        <v>3.9630000000000001</v>
      </c>
      <c r="AP97" s="28">
        <f t="shared" si="44"/>
        <v>3.9630000000000001</v>
      </c>
      <c r="AQ97" s="28">
        <f t="shared" si="44"/>
        <v>3.9630000000000001</v>
      </c>
      <c r="AR97" s="28">
        <f t="shared" si="44"/>
        <v>3.9630000000000001</v>
      </c>
      <c r="AS97" s="28">
        <f t="shared" si="44"/>
        <v>3.9630000000000001</v>
      </c>
      <c r="AT97" s="28">
        <f t="shared" si="44"/>
        <v>3.9630000000000001</v>
      </c>
      <c r="AU97" s="28">
        <f t="shared" si="44"/>
        <v>3.9630000000000001</v>
      </c>
      <c r="AV97" s="28">
        <f t="shared" si="44"/>
        <v>3.9630000000000001</v>
      </c>
      <c r="AW97" s="28">
        <f t="shared" si="44"/>
        <v>3.9630000000000001</v>
      </c>
      <c r="AX97" s="28">
        <f t="shared" si="44"/>
        <v>3.9630000000000001</v>
      </c>
      <c r="AY97" s="28">
        <f t="shared" si="44"/>
        <v>3.9630000000000001</v>
      </c>
      <c r="AZ97" s="28">
        <f t="shared" si="44"/>
        <v>3.9630000000000001</v>
      </c>
      <c r="BA97" s="28">
        <f t="shared" si="44"/>
        <v>3.9630000000000001</v>
      </c>
      <c r="BB97" s="28">
        <f t="shared" si="44"/>
        <v>3.9630000000000001</v>
      </c>
      <c r="BC97" s="28">
        <f t="shared" si="44"/>
        <v>3.9630000000000001</v>
      </c>
      <c r="BD97" s="28">
        <f t="shared" si="44"/>
        <v>3.9630000000000001</v>
      </c>
      <c r="BE97" s="28">
        <f t="shared" si="44"/>
        <v>3.9630000000000001</v>
      </c>
      <c r="BF97" s="28">
        <f t="shared" si="44"/>
        <v>3.9630000000000001</v>
      </c>
      <c r="BG97" s="28">
        <f t="shared" si="44"/>
        <v>3.9630000000000001</v>
      </c>
      <c r="BH97" s="28">
        <f t="shared" si="44"/>
        <v>3.9630000000000001</v>
      </c>
      <c r="BI97" s="28">
        <f t="shared" si="44"/>
        <v>3.9630000000000001</v>
      </c>
      <c r="BJ97" s="28">
        <f t="shared" si="44"/>
        <v>3.9630000000000001</v>
      </c>
      <c r="BK97" s="28">
        <f t="shared" si="44"/>
        <v>3.9630000000000001</v>
      </c>
      <c r="BL97" s="28">
        <f t="shared" si="44"/>
        <v>3.9630000000000001</v>
      </c>
      <c r="BM97" s="28">
        <f t="shared" si="44"/>
        <v>3.9630000000000001</v>
      </c>
      <c r="BN97" s="28">
        <f t="shared" si="44"/>
        <v>3.9630000000000001</v>
      </c>
      <c r="BO97" s="28">
        <f t="shared" si="44"/>
        <v>3.9630000000000001</v>
      </c>
      <c r="BP97" s="28">
        <f t="shared" si="44"/>
        <v>3.9630000000000001</v>
      </c>
      <c r="BQ97" s="28">
        <f t="shared" si="44"/>
        <v>3.9630000000000001</v>
      </c>
      <c r="BR97" s="28">
        <f t="shared" si="44"/>
        <v>3.9630000000000001</v>
      </c>
      <c r="BS97" s="28">
        <f t="shared" si="44"/>
        <v>3.9630000000000001</v>
      </c>
      <c r="BT97" s="28">
        <f t="shared" si="44"/>
        <v>3.9630000000000001</v>
      </c>
      <c r="BU97" s="28">
        <f t="shared" si="44"/>
        <v>3.9630000000000001</v>
      </c>
      <c r="BV97" s="28">
        <f t="shared" ref="BV97:CB97" si="45">($E97*($H$1/12))</f>
        <v>3.9630000000000001</v>
      </c>
      <c r="BW97" s="28">
        <f t="shared" si="45"/>
        <v>3.9630000000000001</v>
      </c>
      <c r="BX97" s="28">
        <f t="shared" si="45"/>
        <v>3.9630000000000001</v>
      </c>
      <c r="BY97" s="28">
        <f t="shared" si="45"/>
        <v>3.9630000000000001</v>
      </c>
      <c r="BZ97" s="28">
        <f t="shared" si="45"/>
        <v>3.9630000000000001</v>
      </c>
      <c r="CA97" s="28">
        <f t="shared" si="45"/>
        <v>3.9630000000000001</v>
      </c>
      <c r="CB97" s="28">
        <f t="shared" si="45"/>
        <v>3.9630000000000001</v>
      </c>
      <c r="CC97" s="6" t="s">
        <v>1857</v>
      </c>
      <c r="CD97" s="28">
        <v>9.2199764194279421</v>
      </c>
      <c r="CE97" s="2">
        <f>-CD97</f>
        <v>-9.2199764194279421</v>
      </c>
    </row>
    <row r="98" spans="1:83" hidden="1">
      <c r="A98" s="1">
        <v>10047634</v>
      </c>
      <c r="B98" s="5">
        <v>41297</v>
      </c>
      <c r="C98" s="5">
        <v>41306</v>
      </c>
      <c r="D98" s="5">
        <v>41414.423101851855</v>
      </c>
      <c r="E98" s="7">
        <v>0</v>
      </c>
      <c r="F98" s="3" t="s">
        <v>0</v>
      </c>
      <c r="G98" s="3" t="s">
        <v>217</v>
      </c>
      <c r="H98" s="3" t="s">
        <v>214</v>
      </c>
    </row>
    <row r="99" spans="1:83" hidden="1">
      <c r="A99" s="1">
        <v>10046703</v>
      </c>
      <c r="B99" s="5">
        <v>41136</v>
      </c>
      <c r="C99" s="5">
        <v>41289</v>
      </c>
      <c r="D99" s="5">
        <v>41422.656921296293</v>
      </c>
      <c r="E99" s="4">
        <f>(53598.15-40195.08)+4401.12</f>
        <v>17804.189999999999</v>
      </c>
      <c r="F99" s="3" t="s">
        <v>5</v>
      </c>
      <c r="G99" s="3" t="s">
        <v>23</v>
      </c>
      <c r="H99" s="3" t="s">
        <v>175</v>
      </c>
      <c r="I99" s="28">
        <f>($E99*($H$1/12))/2</f>
        <v>74.184124999999995</v>
      </c>
      <c r="J99" s="28">
        <f t="shared" ref="J99:T100" si="46">($E99*($H$1/12))/2</f>
        <v>74.184124999999995</v>
      </c>
      <c r="K99" s="28">
        <f t="shared" si="46"/>
        <v>74.184124999999995</v>
      </c>
      <c r="L99" s="28">
        <f t="shared" si="46"/>
        <v>74.184124999999995</v>
      </c>
      <c r="M99" s="28">
        <f t="shared" si="46"/>
        <v>74.184124999999995</v>
      </c>
      <c r="N99" s="28">
        <f t="shared" si="46"/>
        <v>74.184124999999995</v>
      </c>
      <c r="O99" s="28">
        <f t="shared" si="46"/>
        <v>74.184124999999995</v>
      </c>
      <c r="P99" s="28">
        <f t="shared" si="46"/>
        <v>74.184124999999995</v>
      </c>
      <c r="Q99" s="28">
        <f t="shared" si="46"/>
        <v>74.184124999999995</v>
      </c>
      <c r="R99" s="28">
        <f t="shared" si="46"/>
        <v>74.184124999999995</v>
      </c>
      <c r="S99" s="28">
        <f t="shared" si="46"/>
        <v>74.184124999999995</v>
      </c>
      <c r="T99" s="28">
        <f t="shared" si="46"/>
        <v>74.184124999999995</v>
      </c>
      <c r="U99" s="28">
        <f t="shared" ref="U99:Y100" si="47">($E99*($H$1/12))</f>
        <v>148.36824999999999</v>
      </c>
      <c r="V99" s="28">
        <f t="shared" si="47"/>
        <v>148.36824999999999</v>
      </c>
      <c r="W99" s="28">
        <f t="shared" si="47"/>
        <v>148.36824999999999</v>
      </c>
      <c r="X99" s="28">
        <f t="shared" si="47"/>
        <v>148.36824999999999</v>
      </c>
      <c r="Y99" s="28">
        <f t="shared" si="47"/>
        <v>148.36824999999999</v>
      </c>
      <c r="Z99" s="28">
        <f t="shared" ref="Z99:AO100" si="48">($E99*($H$1/12))</f>
        <v>148.36824999999999</v>
      </c>
      <c r="AA99" s="28">
        <f t="shared" si="48"/>
        <v>148.36824999999999</v>
      </c>
      <c r="AB99" s="28">
        <f t="shared" si="48"/>
        <v>148.36824999999999</v>
      </c>
      <c r="AC99" s="28">
        <f t="shared" si="48"/>
        <v>148.36824999999999</v>
      </c>
      <c r="AD99" s="28">
        <f t="shared" si="48"/>
        <v>148.36824999999999</v>
      </c>
      <c r="AE99" s="28">
        <f t="shared" si="48"/>
        <v>148.36824999999999</v>
      </c>
      <c r="AF99" s="28">
        <f t="shared" si="48"/>
        <v>148.36824999999999</v>
      </c>
      <c r="AG99" s="28">
        <f t="shared" si="48"/>
        <v>148.36824999999999</v>
      </c>
      <c r="AH99" s="28">
        <f t="shared" si="48"/>
        <v>148.36824999999999</v>
      </c>
      <c r="AI99" s="28">
        <f t="shared" si="48"/>
        <v>148.36824999999999</v>
      </c>
      <c r="AJ99" s="28">
        <f t="shared" si="48"/>
        <v>148.36824999999999</v>
      </c>
      <c r="AK99" s="28">
        <f t="shared" si="48"/>
        <v>148.36824999999999</v>
      </c>
      <c r="AL99" s="28">
        <f t="shared" si="48"/>
        <v>148.36824999999999</v>
      </c>
      <c r="AM99" s="28">
        <f t="shared" si="48"/>
        <v>148.36824999999999</v>
      </c>
      <c r="AN99" s="28">
        <f t="shared" si="48"/>
        <v>148.36824999999999</v>
      </c>
      <c r="AO99" s="28">
        <f t="shared" si="48"/>
        <v>148.36824999999999</v>
      </c>
      <c r="AP99" s="28">
        <f t="shared" ref="AP99:BE100" si="49">($E99*($H$1/12))</f>
        <v>148.36824999999999</v>
      </c>
      <c r="AQ99" s="28">
        <f t="shared" si="49"/>
        <v>148.36824999999999</v>
      </c>
      <c r="AR99" s="28">
        <f t="shared" si="49"/>
        <v>148.36824999999999</v>
      </c>
      <c r="AS99" s="28">
        <f t="shared" si="49"/>
        <v>148.36824999999999</v>
      </c>
      <c r="AT99" s="28">
        <f t="shared" si="49"/>
        <v>148.36824999999999</v>
      </c>
      <c r="AU99" s="28">
        <f t="shared" si="49"/>
        <v>148.36824999999999</v>
      </c>
      <c r="AV99" s="28">
        <f t="shared" si="49"/>
        <v>148.36824999999999</v>
      </c>
      <c r="AW99" s="28">
        <f t="shared" si="49"/>
        <v>148.36824999999999</v>
      </c>
      <c r="AX99" s="28">
        <f t="shared" si="49"/>
        <v>148.36824999999999</v>
      </c>
      <c r="AY99" s="28">
        <f t="shared" si="49"/>
        <v>148.36824999999999</v>
      </c>
      <c r="AZ99" s="28">
        <f t="shared" si="49"/>
        <v>148.36824999999999</v>
      </c>
      <c r="BA99" s="28">
        <f t="shared" si="49"/>
        <v>148.36824999999999</v>
      </c>
      <c r="BB99" s="28">
        <f t="shared" si="49"/>
        <v>148.36824999999999</v>
      </c>
      <c r="BC99" s="28">
        <f t="shared" si="49"/>
        <v>148.36824999999999</v>
      </c>
      <c r="BD99" s="28">
        <f t="shared" si="49"/>
        <v>148.36824999999999</v>
      </c>
      <c r="BE99" s="28">
        <f t="shared" si="49"/>
        <v>148.36824999999999</v>
      </c>
      <c r="BF99" s="28">
        <f t="shared" ref="BF99:BU100" si="50">($E99*($H$1/12))</f>
        <v>148.36824999999999</v>
      </c>
      <c r="BG99" s="28">
        <f t="shared" si="50"/>
        <v>148.36824999999999</v>
      </c>
      <c r="BH99" s="28">
        <f t="shared" si="50"/>
        <v>148.36824999999999</v>
      </c>
      <c r="BI99" s="28">
        <f t="shared" si="50"/>
        <v>148.36824999999999</v>
      </c>
      <c r="BJ99" s="28">
        <f t="shared" si="50"/>
        <v>148.36824999999999</v>
      </c>
      <c r="BK99" s="28">
        <f t="shared" si="50"/>
        <v>148.36824999999999</v>
      </c>
      <c r="BL99" s="28">
        <f t="shared" si="50"/>
        <v>148.36824999999999</v>
      </c>
      <c r="BM99" s="28">
        <f t="shared" si="50"/>
        <v>148.36824999999999</v>
      </c>
      <c r="BN99" s="28">
        <f t="shared" si="50"/>
        <v>148.36824999999999</v>
      </c>
      <c r="BO99" s="28">
        <f t="shared" si="50"/>
        <v>148.36824999999999</v>
      </c>
      <c r="BP99" s="28">
        <f t="shared" si="50"/>
        <v>148.36824999999999</v>
      </c>
      <c r="BQ99" s="28">
        <f t="shared" si="50"/>
        <v>148.36824999999999</v>
      </c>
      <c r="BR99" s="28">
        <f t="shared" si="50"/>
        <v>148.36824999999999</v>
      </c>
      <c r="BS99" s="28">
        <f t="shared" si="50"/>
        <v>148.36824999999999</v>
      </c>
      <c r="BT99" s="28">
        <f t="shared" si="50"/>
        <v>148.36824999999999</v>
      </c>
      <c r="BU99" s="28">
        <f t="shared" si="50"/>
        <v>148.36824999999999</v>
      </c>
      <c r="BV99" s="28">
        <f t="shared" ref="BR99:CB100" si="51">($E99*($H$1/12))</f>
        <v>148.36824999999999</v>
      </c>
      <c r="BW99" s="28">
        <f t="shared" si="51"/>
        <v>148.36824999999999</v>
      </c>
      <c r="BX99" s="28">
        <f t="shared" si="51"/>
        <v>148.36824999999999</v>
      </c>
      <c r="BY99" s="28">
        <f t="shared" si="51"/>
        <v>148.36824999999999</v>
      </c>
      <c r="BZ99" s="28">
        <f t="shared" si="51"/>
        <v>148.36824999999999</v>
      </c>
      <c r="CA99" s="28">
        <f t="shared" si="51"/>
        <v>148.36824999999999</v>
      </c>
      <c r="CB99" s="28">
        <f t="shared" si="51"/>
        <v>148.36824999999999</v>
      </c>
      <c r="CC99" s="6" t="s">
        <v>1856</v>
      </c>
    </row>
    <row r="100" spans="1:83" hidden="1">
      <c r="A100" s="1">
        <v>10046915</v>
      </c>
      <c r="B100" s="5">
        <v>41178</v>
      </c>
      <c r="C100" s="5">
        <v>41243</v>
      </c>
      <c r="D100" s="5">
        <v>41428.488854166666</v>
      </c>
      <c r="E100" s="4">
        <v>1613.03</v>
      </c>
      <c r="F100" s="3" t="s">
        <v>0</v>
      </c>
      <c r="G100" s="3" t="s">
        <v>44</v>
      </c>
      <c r="H100" s="3" t="s">
        <v>26</v>
      </c>
      <c r="I100" s="28">
        <f>($E100*($H$1/12))/2</f>
        <v>6.7209583333333329</v>
      </c>
      <c r="J100" s="28">
        <f t="shared" si="46"/>
        <v>6.7209583333333329</v>
      </c>
      <c r="K100" s="28">
        <f t="shared" si="46"/>
        <v>6.7209583333333329</v>
      </c>
      <c r="L100" s="28">
        <f t="shared" si="46"/>
        <v>6.7209583333333329</v>
      </c>
      <c r="M100" s="28">
        <f t="shared" si="46"/>
        <v>6.7209583333333329</v>
      </c>
      <c r="N100" s="28">
        <f t="shared" si="46"/>
        <v>6.7209583333333329</v>
      </c>
      <c r="O100" s="28">
        <f t="shared" si="46"/>
        <v>6.7209583333333329</v>
      </c>
      <c r="P100" s="28">
        <f t="shared" si="46"/>
        <v>6.7209583333333329</v>
      </c>
      <c r="Q100" s="28">
        <f t="shared" si="46"/>
        <v>6.7209583333333329</v>
      </c>
      <c r="R100" s="28">
        <f t="shared" si="46"/>
        <v>6.7209583333333329</v>
      </c>
      <c r="S100" s="28">
        <f t="shared" si="46"/>
        <v>6.7209583333333329</v>
      </c>
      <c r="T100" s="28">
        <f t="shared" si="46"/>
        <v>6.7209583333333329</v>
      </c>
      <c r="U100" s="28">
        <f t="shared" si="47"/>
        <v>13.441916666666666</v>
      </c>
      <c r="V100" s="28">
        <f t="shared" si="47"/>
        <v>13.441916666666666</v>
      </c>
      <c r="W100" s="28">
        <f t="shared" si="47"/>
        <v>13.441916666666666</v>
      </c>
      <c r="X100" s="28">
        <f t="shared" si="47"/>
        <v>13.441916666666666</v>
      </c>
      <c r="Y100" s="28">
        <f t="shared" si="47"/>
        <v>13.441916666666666</v>
      </c>
      <c r="Z100" s="28">
        <f t="shared" si="48"/>
        <v>13.441916666666666</v>
      </c>
      <c r="AA100" s="28">
        <f t="shared" si="48"/>
        <v>13.441916666666666</v>
      </c>
      <c r="AB100" s="28">
        <f t="shared" si="48"/>
        <v>13.441916666666666</v>
      </c>
      <c r="AC100" s="28">
        <f t="shared" si="48"/>
        <v>13.441916666666666</v>
      </c>
      <c r="AD100" s="28">
        <f t="shared" si="48"/>
        <v>13.441916666666666</v>
      </c>
      <c r="AE100" s="28">
        <f t="shared" si="48"/>
        <v>13.441916666666666</v>
      </c>
      <c r="AF100" s="28">
        <f t="shared" si="48"/>
        <v>13.441916666666666</v>
      </c>
      <c r="AG100" s="28">
        <f t="shared" si="48"/>
        <v>13.441916666666666</v>
      </c>
      <c r="AH100" s="28">
        <f t="shared" si="48"/>
        <v>13.441916666666666</v>
      </c>
      <c r="AI100" s="28">
        <f t="shared" si="48"/>
        <v>13.441916666666666</v>
      </c>
      <c r="AJ100" s="28">
        <f t="shared" si="48"/>
        <v>13.441916666666666</v>
      </c>
      <c r="AK100" s="28">
        <f t="shared" si="48"/>
        <v>13.441916666666666</v>
      </c>
      <c r="AL100" s="28">
        <f t="shared" si="48"/>
        <v>13.441916666666666</v>
      </c>
      <c r="AM100" s="28">
        <f t="shared" si="48"/>
        <v>13.441916666666666</v>
      </c>
      <c r="AN100" s="28">
        <f t="shared" si="48"/>
        <v>13.441916666666666</v>
      </c>
      <c r="AO100" s="28">
        <f t="shared" si="48"/>
        <v>13.441916666666666</v>
      </c>
      <c r="AP100" s="28">
        <f t="shared" si="49"/>
        <v>13.441916666666666</v>
      </c>
      <c r="AQ100" s="28">
        <f t="shared" si="49"/>
        <v>13.441916666666666</v>
      </c>
      <c r="AR100" s="28">
        <f t="shared" si="49"/>
        <v>13.441916666666666</v>
      </c>
      <c r="AS100" s="28">
        <f t="shared" si="49"/>
        <v>13.441916666666666</v>
      </c>
      <c r="AT100" s="28">
        <f t="shared" si="49"/>
        <v>13.441916666666666</v>
      </c>
      <c r="AU100" s="28">
        <f t="shared" si="49"/>
        <v>13.441916666666666</v>
      </c>
      <c r="AV100" s="28">
        <f t="shared" si="49"/>
        <v>13.441916666666666</v>
      </c>
      <c r="AW100" s="28">
        <f t="shared" si="49"/>
        <v>13.441916666666666</v>
      </c>
      <c r="AX100" s="28">
        <f t="shared" si="49"/>
        <v>13.441916666666666</v>
      </c>
      <c r="AY100" s="28">
        <f t="shared" si="49"/>
        <v>13.441916666666666</v>
      </c>
      <c r="AZ100" s="28">
        <f t="shared" si="49"/>
        <v>13.441916666666666</v>
      </c>
      <c r="BA100" s="28">
        <f t="shared" si="49"/>
        <v>13.441916666666666</v>
      </c>
      <c r="BB100" s="28">
        <f t="shared" si="49"/>
        <v>13.441916666666666</v>
      </c>
      <c r="BC100" s="28">
        <f t="shared" si="49"/>
        <v>13.441916666666666</v>
      </c>
      <c r="BD100" s="28">
        <f t="shared" si="49"/>
        <v>13.441916666666666</v>
      </c>
      <c r="BE100" s="28">
        <f t="shared" si="49"/>
        <v>13.441916666666666</v>
      </c>
      <c r="BF100" s="28">
        <f t="shared" si="50"/>
        <v>13.441916666666666</v>
      </c>
      <c r="BG100" s="28">
        <f t="shared" si="50"/>
        <v>13.441916666666666</v>
      </c>
      <c r="BH100" s="28">
        <f t="shared" si="50"/>
        <v>13.441916666666666</v>
      </c>
      <c r="BI100" s="28">
        <f t="shared" si="50"/>
        <v>13.441916666666666</v>
      </c>
      <c r="BJ100" s="28">
        <f t="shared" si="50"/>
        <v>13.441916666666666</v>
      </c>
      <c r="BK100" s="28">
        <f t="shared" si="50"/>
        <v>13.441916666666666</v>
      </c>
      <c r="BL100" s="28">
        <f t="shared" si="50"/>
        <v>13.441916666666666</v>
      </c>
      <c r="BM100" s="28">
        <f t="shared" si="50"/>
        <v>13.441916666666666</v>
      </c>
      <c r="BN100" s="28">
        <f t="shared" si="50"/>
        <v>13.441916666666666</v>
      </c>
      <c r="BO100" s="28">
        <f t="shared" si="50"/>
        <v>13.441916666666666</v>
      </c>
      <c r="BP100" s="28">
        <f t="shared" si="50"/>
        <v>13.441916666666666</v>
      </c>
      <c r="BQ100" s="28">
        <f t="shared" si="50"/>
        <v>13.441916666666666</v>
      </c>
      <c r="BR100" s="28">
        <f t="shared" si="51"/>
        <v>13.441916666666666</v>
      </c>
      <c r="BS100" s="28">
        <f t="shared" si="51"/>
        <v>13.441916666666666</v>
      </c>
      <c r="BT100" s="28">
        <f t="shared" si="51"/>
        <v>13.441916666666666</v>
      </c>
      <c r="BU100" s="28">
        <f t="shared" si="51"/>
        <v>13.441916666666666</v>
      </c>
      <c r="BV100" s="28">
        <f t="shared" si="51"/>
        <v>13.441916666666666</v>
      </c>
      <c r="BW100" s="28">
        <f t="shared" si="51"/>
        <v>13.441916666666666</v>
      </c>
      <c r="BX100" s="28">
        <f t="shared" si="51"/>
        <v>13.441916666666666</v>
      </c>
      <c r="BY100" s="28">
        <f t="shared" si="51"/>
        <v>13.441916666666666</v>
      </c>
      <c r="BZ100" s="28">
        <f t="shared" si="51"/>
        <v>13.441916666666666</v>
      </c>
      <c r="CA100" s="28">
        <f t="shared" si="51"/>
        <v>13.441916666666666</v>
      </c>
      <c r="CB100" s="28">
        <f t="shared" si="51"/>
        <v>13.441916666666666</v>
      </c>
      <c r="CC100" s="6" t="s">
        <v>1856</v>
      </c>
    </row>
    <row r="101" spans="1:83" hidden="1">
      <c r="A101" s="1">
        <v>10043145</v>
      </c>
      <c r="B101" s="5">
        <v>40840</v>
      </c>
      <c r="C101" s="5">
        <v>41261</v>
      </c>
      <c r="D101" s="5">
        <v>41428.695150462961</v>
      </c>
      <c r="E101" s="7">
        <v>0</v>
      </c>
      <c r="F101" s="3" t="s">
        <v>0</v>
      </c>
      <c r="G101" s="3" t="s">
        <v>217</v>
      </c>
      <c r="H101" s="3" t="s">
        <v>214</v>
      </c>
    </row>
    <row r="102" spans="1:83" hidden="1">
      <c r="A102" s="1">
        <v>10044475</v>
      </c>
      <c r="B102" s="5">
        <v>40966</v>
      </c>
      <c r="C102" s="5">
        <v>41334</v>
      </c>
      <c r="D102" s="5">
        <v>41428.695752314816</v>
      </c>
      <c r="E102" s="7">
        <v>0</v>
      </c>
      <c r="F102" s="3" t="s">
        <v>0</v>
      </c>
      <c r="G102" s="3" t="s">
        <v>217</v>
      </c>
      <c r="H102" s="3" t="s">
        <v>214</v>
      </c>
    </row>
    <row r="103" spans="1:83" hidden="1">
      <c r="A103" s="1">
        <v>10044733</v>
      </c>
      <c r="B103" s="5">
        <v>40995</v>
      </c>
      <c r="C103" s="5">
        <v>41243</v>
      </c>
      <c r="D103" s="5">
        <v>41434.760138888887</v>
      </c>
      <c r="E103" s="7">
        <v>0</v>
      </c>
      <c r="F103" s="3" t="s">
        <v>0</v>
      </c>
      <c r="G103" s="3" t="s">
        <v>217</v>
      </c>
      <c r="H103" s="3" t="s">
        <v>214</v>
      </c>
    </row>
    <row r="104" spans="1:83" hidden="1">
      <c r="A104" s="1">
        <v>10046797</v>
      </c>
      <c r="B104" s="5">
        <v>41148</v>
      </c>
      <c r="C104" s="5">
        <v>41257</v>
      </c>
      <c r="D104" s="5">
        <v>41438.757002314815</v>
      </c>
      <c r="E104" s="7">
        <v>0</v>
      </c>
      <c r="F104" s="3" t="s">
        <v>0</v>
      </c>
      <c r="G104" s="3" t="s">
        <v>217</v>
      </c>
      <c r="H104" s="3" t="s">
        <v>214</v>
      </c>
    </row>
    <row r="105" spans="1:83" hidden="1">
      <c r="A105" s="1">
        <v>10047738</v>
      </c>
      <c r="B105" s="5">
        <v>41317</v>
      </c>
      <c r="C105" s="5">
        <v>41334</v>
      </c>
      <c r="D105" s="5">
        <v>41456.415127314816</v>
      </c>
      <c r="E105" s="7">
        <v>0</v>
      </c>
      <c r="F105" s="3" t="s">
        <v>184</v>
      </c>
      <c r="G105" s="3" t="s">
        <v>217</v>
      </c>
      <c r="H105" s="3" t="s">
        <v>214</v>
      </c>
    </row>
    <row r="106" spans="1:83" hidden="1">
      <c r="A106" s="1">
        <v>10041465</v>
      </c>
      <c r="B106" s="5">
        <v>40602</v>
      </c>
      <c r="C106" s="5">
        <v>41404</v>
      </c>
      <c r="D106" s="5">
        <v>41470.624409722222</v>
      </c>
      <c r="E106" s="7">
        <v>0</v>
      </c>
      <c r="F106" s="3" t="s">
        <v>0</v>
      </c>
      <c r="G106" s="3" t="s">
        <v>217</v>
      </c>
      <c r="H106" s="3" t="s">
        <v>214</v>
      </c>
    </row>
    <row r="107" spans="1:83" hidden="1">
      <c r="A107" s="1">
        <v>10047907</v>
      </c>
      <c r="B107" s="5">
        <v>41359</v>
      </c>
      <c r="C107" s="5">
        <v>41394</v>
      </c>
      <c r="D107" s="5">
        <v>41470.624432870369</v>
      </c>
      <c r="E107" s="7">
        <v>0</v>
      </c>
      <c r="F107" s="3" t="s">
        <v>184</v>
      </c>
      <c r="G107" s="3" t="s">
        <v>217</v>
      </c>
      <c r="H107" s="3" t="s">
        <v>214</v>
      </c>
    </row>
    <row r="108" spans="1:83" hidden="1">
      <c r="A108" s="1">
        <v>10045795</v>
      </c>
      <c r="B108" s="5">
        <v>41088</v>
      </c>
      <c r="C108" s="5">
        <v>41318</v>
      </c>
      <c r="D108" s="5">
        <v>41470.624444444446</v>
      </c>
      <c r="E108" s="7">
        <v>0</v>
      </c>
      <c r="F108" s="3" t="s">
        <v>0</v>
      </c>
      <c r="G108" s="3" t="s">
        <v>217</v>
      </c>
      <c r="H108" s="3" t="s">
        <v>214</v>
      </c>
    </row>
    <row r="109" spans="1:83" hidden="1">
      <c r="A109" s="1">
        <v>10046816</v>
      </c>
      <c r="B109" s="5">
        <v>41149</v>
      </c>
      <c r="C109" s="5">
        <v>41327</v>
      </c>
      <c r="D109" s="5">
        <v>41470.624456018515</v>
      </c>
      <c r="E109" s="7">
        <v>0</v>
      </c>
      <c r="F109" s="3" t="s">
        <v>0</v>
      </c>
      <c r="G109" s="3" t="s">
        <v>217</v>
      </c>
      <c r="H109" s="3" t="s">
        <v>214</v>
      </c>
    </row>
    <row r="110" spans="1:83" hidden="1">
      <c r="A110" s="1">
        <v>10043148</v>
      </c>
      <c r="B110" s="5">
        <v>40840</v>
      </c>
      <c r="C110" s="5">
        <v>41261</v>
      </c>
      <c r="D110" s="5">
        <v>41470.628020833334</v>
      </c>
      <c r="E110" s="7">
        <v>0</v>
      </c>
      <c r="F110" s="3" t="s">
        <v>0</v>
      </c>
      <c r="G110" s="3" t="s">
        <v>217</v>
      </c>
      <c r="H110" s="3" t="s">
        <v>214</v>
      </c>
    </row>
    <row r="111" spans="1:83" hidden="1">
      <c r="A111" s="1">
        <v>10043149</v>
      </c>
      <c r="B111" s="5">
        <v>40840</v>
      </c>
      <c r="C111" s="5">
        <v>41261</v>
      </c>
      <c r="D111" s="5">
        <v>41470.628020833334</v>
      </c>
      <c r="E111" s="7">
        <v>0</v>
      </c>
      <c r="F111" s="3" t="s">
        <v>0</v>
      </c>
      <c r="G111" s="3" t="s">
        <v>217</v>
      </c>
      <c r="H111" s="3" t="s">
        <v>214</v>
      </c>
    </row>
    <row r="112" spans="1:83" hidden="1">
      <c r="A112" s="1">
        <v>10043150</v>
      </c>
      <c r="B112" s="5">
        <v>40840</v>
      </c>
      <c r="C112" s="5">
        <v>41261</v>
      </c>
      <c r="D112" s="5">
        <v>41470.628032407411</v>
      </c>
      <c r="E112" s="7">
        <v>0</v>
      </c>
      <c r="F112" s="3" t="s">
        <v>0</v>
      </c>
      <c r="G112" s="3" t="s">
        <v>217</v>
      </c>
      <c r="H112" s="3" t="s">
        <v>214</v>
      </c>
    </row>
    <row r="113" spans="1:81" hidden="1">
      <c r="A113" s="1">
        <v>10043151</v>
      </c>
      <c r="B113" s="5">
        <v>40840</v>
      </c>
      <c r="C113" s="5">
        <v>41261</v>
      </c>
      <c r="D113" s="5">
        <v>41470.628032407411</v>
      </c>
      <c r="E113" s="7">
        <v>0</v>
      </c>
      <c r="F113" s="3" t="s">
        <v>0</v>
      </c>
      <c r="G113" s="3" t="s">
        <v>217</v>
      </c>
      <c r="H113" s="3" t="s">
        <v>214</v>
      </c>
    </row>
    <row r="114" spans="1:81" hidden="1">
      <c r="A114" s="1">
        <v>10046300</v>
      </c>
      <c r="B114" s="5">
        <v>41096</v>
      </c>
      <c r="C114" s="5">
        <v>41213</v>
      </c>
      <c r="D114" s="5">
        <v>41470.637314814812</v>
      </c>
      <c r="E114" s="7">
        <v>0</v>
      </c>
      <c r="F114" s="3" t="s">
        <v>0</v>
      </c>
      <c r="G114" s="3" t="s">
        <v>217</v>
      </c>
      <c r="H114" s="3" t="s">
        <v>214</v>
      </c>
    </row>
    <row r="115" spans="1:81" hidden="1">
      <c r="A115" s="1">
        <v>10047035</v>
      </c>
      <c r="B115" s="5">
        <v>41208</v>
      </c>
      <c r="C115" s="5">
        <v>41274</v>
      </c>
      <c r="D115" s="5">
        <v>41470.639999999999</v>
      </c>
      <c r="E115" s="7">
        <v>0</v>
      </c>
      <c r="F115" s="3" t="s">
        <v>0</v>
      </c>
      <c r="G115" s="3" t="s">
        <v>217</v>
      </c>
      <c r="H115" s="3" t="s">
        <v>214</v>
      </c>
    </row>
    <row r="116" spans="1:81" hidden="1">
      <c r="A116" s="1">
        <v>10047711</v>
      </c>
      <c r="B116" s="5">
        <v>41309</v>
      </c>
      <c r="C116" s="5">
        <v>41372</v>
      </c>
      <c r="D116" s="5">
        <v>41484.396296296298</v>
      </c>
      <c r="E116" s="7">
        <v>0</v>
      </c>
      <c r="F116" s="3" t="s">
        <v>0</v>
      </c>
      <c r="G116" s="3" t="s">
        <v>217</v>
      </c>
      <c r="H116" s="3" t="s">
        <v>214</v>
      </c>
    </row>
    <row r="117" spans="1:81" hidden="1">
      <c r="A117" s="1">
        <v>10047712</v>
      </c>
      <c r="B117" s="5">
        <v>41309</v>
      </c>
      <c r="C117" s="5">
        <v>41372</v>
      </c>
      <c r="D117" s="5">
        <v>41484.396307870367</v>
      </c>
      <c r="E117" s="7">
        <v>0</v>
      </c>
      <c r="F117" s="3" t="s">
        <v>0</v>
      </c>
      <c r="G117" s="3" t="s">
        <v>217</v>
      </c>
      <c r="H117" s="3" t="s">
        <v>214</v>
      </c>
    </row>
    <row r="118" spans="1:81" hidden="1">
      <c r="A118" s="1">
        <v>10043147</v>
      </c>
      <c r="B118" s="5">
        <v>40840</v>
      </c>
      <c r="C118" s="5">
        <v>41261</v>
      </c>
      <c r="D118" s="5">
        <v>41488.635810185187</v>
      </c>
      <c r="E118" s="7">
        <v>0</v>
      </c>
      <c r="F118" s="3" t="s">
        <v>0</v>
      </c>
      <c r="G118" s="3" t="s">
        <v>217</v>
      </c>
      <c r="H118" s="3" t="s">
        <v>214</v>
      </c>
    </row>
    <row r="119" spans="1:81" hidden="1">
      <c r="A119" s="1">
        <v>10044798</v>
      </c>
      <c r="B119" s="5">
        <v>41008</v>
      </c>
      <c r="C119" s="5">
        <v>41365</v>
      </c>
      <c r="D119" s="5">
        <v>41492.768865740742</v>
      </c>
      <c r="E119" s="7">
        <v>0</v>
      </c>
      <c r="F119" s="3" t="s">
        <v>0</v>
      </c>
      <c r="G119" s="3" t="s">
        <v>217</v>
      </c>
      <c r="H119" s="3" t="s">
        <v>214</v>
      </c>
    </row>
    <row r="120" spans="1:81" hidden="1">
      <c r="A120" s="1">
        <v>10046804</v>
      </c>
      <c r="B120" s="5">
        <v>41148</v>
      </c>
      <c r="C120" s="5">
        <v>41304</v>
      </c>
      <c r="D120" s="5">
        <v>41493.402002314811</v>
      </c>
      <c r="E120" s="7">
        <v>0</v>
      </c>
      <c r="F120" s="3" t="s">
        <v>0</v>
      </c>
      <c r="G120" s="3" t="s">
        <v>217</v>
      </c>
      <c r="H120" s="3" t="s">
        <v>214</v>
      </c>
    </row>
    <row r="121" spans="1:81" hidden="1">
      <c r="A121" s="1">
        <v>10047704</v>
      </c>
      <c r="B121" s="5">
        <v>41306</v>
      </c>
      <c r="C121" s="5">
        <v>41331</v>
      </c>
      <c r="D121" s="5">
        <v>41502.495289351849</v>
      </c>
      <c r="E121" s="4">
        <v>21465</v>
      </c>
      <c r="F121" s="3" t="s">
        <v>0</v>
      </c>
      <c r="G121" s="3" t="s">
        <v>43</v>
      </c>
      <c r="H121" s="3" t="s">
        <v>40</v>
      </c>
      <c r="I121" s="28">
        <f>($E121*($H$1/12))/2</f>
        <v>89.4375</v>
      </c>
      <c r="J121" s="28">
        <f t="shared" ref="J121:T121" si="52">($E121*($H$1/12))/2</f>
        <v>89.4375</v>
      </c>
      <c r="K121" s="28">
        <f t="shared" si="52"/>
        <v>89.4375</v>
      </c>
      <c r="L121" s="28">
        <f t="shared" si="52"/>
        <v>89.4375</v>
      </c>
      <c r="M121" s="28">
        <f t="shared" si="52"/>
        <v>89.4375</v>
      </c>
      <c r="N121" s="28">
        <f t="shared" si="52"/>
        <v>89.4375</v>
      </c>
      <c r="O121" s="28">
        <f t="shared" si="52"/>
        <v>89.4375</v>
      </c>
      <c r="P121" s="28">
        <f t="shared" si="52"/>
        <v>89.4375</v>
      </c>
      <c r="Q121" s="28">
        <f t="shared" si="52"/>
        <v>89.4375</v>
      </c>
      <c r="R121" s="28">
        <f t="shared" si="52"/>
        <v>89.4375</v>
      </c>
      <c r="S121" s="28">
        <f t="shared" si="52"/>
        <v>89.4375</v>
      </c>
      <c r="T121" s="28">
        <f t="shared" si="52"/>
        <v>89.4375</v>
      </c>
      <c r="U121" s="28">
        <f t="shared" ref="U121:BV121" si="53">($E121*($H$1/12))</f>
        <v>178.875</v>
      </c>
      <c r="V121" s="28">
        <f t="shared" si="53"/>
        <v>178.875</v>
      </c>
      <c r="W121" s="28">
        <f t="shared" si="53"/>
        <v>178.875</v>
      </c>
      <c r="X121" s="28">
        <f t="shared" si="53"/>
        <v>178.875</v>
      </c>
      <c r="Y121" s="28">
        <f t="shared" si="53"/>
        <v>178.875</v>
      </c>
      <c r="Z121" s="28">
        <f t="shared" si="53"/>
        <v>178.875</v>
      </c>
      <c r="AA121" s="28">
        <f t="shared" si="53"/>
        <v>178.875</v>
      </c>
      <c r="AB121" s="28">
        <f t="shared" si="53"/>
        <v>178.875</v>
      </c>
      <c r="AC121" s="28">
        <f t="shared" si="53"/>
        <v>178.875</v>
      </c>
      <c r="AD121" s="28">
        <f t="shared" si="53"/>
        <v>178.875</v>
      </c>
      <c r="AE121" s="28">
        <f t="shared" si="53"/>
        <v>178.875</v>
      </c>
      <c r="AF121" s="28">
        <f t="shared" si="53"/>
        <v>178.875</v>
      </c>
      <c r="AG121" s="28">
        <f t="shared" si="53"/>
        <v>178.875</v>
      </c>
      <c r="AH121" s="28">
        <f t="shared" si="53"/>
        <v>178.875</v>
      </c>
      <c r="AI121" s="28">
        <f t="shared" si="53"/>
        <v>178.875</v>
      </c>
      <c r="AJ121" s="28">
        <f t="shared" si="53"/>
        <v>178.875</v>
      </c>
      <c r="AK121" s="28">
        <f t="shared" si="53"/>
        <v>178.875</v>
      </c>
      <c r="AL121" s="28">
        <f t="shared" si="53"/>
        <v>178.875</v>
      </c>
      <c r="AM121" s="28">
        <f t="shared" si="53"/>
        <v>178.875</v>
      </c>
      <c r="AN121" s="28">
        <f t="shared" si="53"/>
        <v>178.875</v>
      </c>
      <c r="AO121" s="28">
        <f t="shared" si="53"/>
        <v>178.875</v>
      </c>
      <c r="AP121" s="28">
        <f t="shared" si="53"/>
        <v>178.875</v>
      </c>
      <c r="AQ121" s="28">
        <f t="shared" si="53"/>
        <v>178.875</v>
      </c>
      <c r="AR121" s="28">
        <f t="shared" si="53"/>
        <v>178.875</v>
      </c>
      <c r="AS121" s="28">
        <f t="shared" si="53"/>
        <v>178.875</v>
      </c>
      <c r="AT121" s="28">
        <f t="shared" si="53"/>
        <v>178.875</v>
      </c>
      <c r="AU121" s="28">
        <f t="shared" si="53"/>
        <v>178.875</v>
      </c>
      <c r="AV121" s="28">
        <f t="shared" si="53"/>
        <v>178.875</v>
      </c>
      <c r="AW121" s="28">
        <f t="shared" si="53"/>
        <v>178.875</v>
      </c>
      <c r="AX121" s="28">
        <f t="shared" si="53"/>
        <v>178.875</v>
      </c>
      <c r="AY121" s="28">
        <f t="shared" si="53"/>
        <v>178.875</v>
      </c>
      <c r="AZ121" s="28">
        <f t="shared" si="53"/>
        <v>178.875</v>
      </c>
      <c r="BA121" s="28">
        <f t="shared" si="53"/>
        <v>178.875</v>
      </c>
      <c r="BB121" s="28">
        <f t="shared" si="53"/>
        <v>178.875</v>
      </c>
      <c r="BC121" s="28">
        <f t="shared" si="53"/>
        <v>178.875</v>
      </c>
      <c r="BD121" s="28">
        <f t="shared" si="53"/>
        <v>178.875</v>
      </c>
      <c r="BE121" s="28">
        <f t="shared" si="53"/>
        <v>178.875</v>
      </c>
      <c r="BF121" s="28">
        <f t="shared" si="53"/>
        <v>178.875</v>
      </c>
      <c r="BG121" s="28">
        <f t="shared" si="53"/>
        <v>178.875</v>
      </c>
      <c r="BH121" s="28">
        <f t="shared" si="53"/>
        <v>178.875</v>
      </c>
      <c r="BI121" s="28">
        <f t="shared" si="53"/>
        <v>178.875</v>
      </c>
      <c r="BJ121" s="28">
        <f t="shared" si="53"/>
        <v>178.875</v>
      </c>
      <c r="BK121" s="28">
        <f t="shared" si="53"/>
        <v>178.875</v>
      </c>
      <c r="BL121" s="28">
        <f t="shared" si="53"/>
        <v>178.875</v>
      </c>
      <c r="BM121" s="28">
        <f t="shared" si="53"/>
        <v>178.875</v>
      </c>
      <c r="BN121" s="28">
        <f t="shared" si="53"/>
        <v>178.875</v>
      </c>
      <c r="BO121" s="28">
        <f t="shared" si="53"/>
        <v>178.875</v>
      </c>
      <c r="BP121" s="28">
        <f t="shared" si="53"/>
        <v>178.875</v>
      </c>
      <c r="BQ121" s="28">
        <f t="shared" si="53"/>
        <v>178.875</v>
      </c>
      <c r="BR121" s="28">
        <f t="shared" si="53"/>
        <v>178.875</v>
      </c>
      <c r="BS121" s="28">
        <f t="shared" si="53"/>
        <v>178.875</v>
      </c>
      <c r="BT121" s="28">
        <f t="shared" si="53"/>
        <v>178.875</v>
      </c>
      <c r="BU121" s="28">
        <f t="shared" si="53"/>
        <v>178.875</v>
      </c>
      <c r="BV121" s="28">
        <f t="shared" si="53"/>
        <v>178.875</v>
      </c>
      <c r="BW121" s="28">
        <f t="shared" ref="BW121:CB121" si="54">($E121*($H$1/12))</f>
        <v>178.875</v>
      </c>
      <c r="BX121" s="28">
        <f t="shared" si="54"/>
        <v>178.875</v>
      </c>
      <c r="BY121" s="28">
        <f t="shared" si="54"/>
        <v>178.875</v>
      </c>
      <c r="BZ121" s="28">
        <f t="shared" si="54"/>
        <v>178.875</v>
      </c>
      <c r="CA121" s="28">
        <f t="shared" si="54"/>
        <v>178.875</v>
      </c>
      <c r="CB121" s="28">
        <f t="shared" si="54"/>
        <v>178.875</v>
      </c>
      <c r="CC121" s="6" t="s">
        <v>1856</v>
      </c>
    </row>
    <row r="122" spans="1:81" hidden="1">
      <c r="A122" s="1">
        <v>10044799</v>
      </c>
      <c r="B122" s="5">
        <v>41008</v>
      </c>
      <c r="C122" s="5">
        <v>41353</v>
      </c>
      <c r="D122" s="5">
        <v>41502.495324074072</v>
      </c>
      <c r="E122" s="7">
        <v>0</v>
      </c>
      <c r="F122" s="3" t="s">
        <v>0</v>
      </c>
      <c r="G122" s="3" t="s">
        <v>217</v>
      </c>
      <c r="H122" s="3" t="s">
        <v>214</v>
      </c>
    </row>
    <row r="123" spans="1:81" hidden="1">
      <c r="A123" s="1">
        <v>10047615</v>
      </c>
      <c r="B123" s="5">
        <v>41291</v>
      </c>
      <c r="C123" s="5">
        <v>41334</v>
      </c>
      <c r="D123" s="5">
        <v>41502.495370370372</v>
      </c>
      <c r="E123" s="7">
        <v>0</v>
      </c>
      <c r="F123" s="3" t="s">
        <v>0</v>
      </c>
      <c r="G123" s="3" t="s">
        <v>217</v>
      </c>
      <c r="H123" s="3" t="s">
        <v>214</v>
      </c>
    </row>
    <row r="124" spans="1:81" ht="30" hidden="1">
      <c r="A124" s="1">
        <v>10044451</v>
      </c>
      <c r="B124" s="5">
        <v>40962</v>
      </c>
      <c r="C124" s="5">
        <v>41274</v>
      </c>
      <c r="D124" s="5">
        <v>41502.507187499999</v>
      </c>
      <c r="E124" s="4">
        <v>5623.96</v>
      </c>
      <c r="F124" s="3" t="s">
        <v>0</v>
      </c>
      <c r="G124" s="9" t="s">
        <v>37</v>
      </c>
      <c r="H124" s="3" t="s">
        <v>26</v>
      </c>
      <c r="I124" s="28">
        <f>($E124*($H$1/12))/2</f>
        <v>23.433166666666665</v>
      </c>
      <c r="J124" s="28">
        <f t="shared" ref="J124:T124" si="55">($E124*($H$1/12))/2</f>
        <v>23.433166666666665</v>
      </c>
      <c r="K124" s="28">
        <f t="shared" si="55"/>
        <v>23.433166666666665</v>
      </c>
      <c r="L124" s="28">
        <f t="shared" si="55"/>
        <v>23.433166666666665</v>
      </c>
      <c r="M124" s="28">
        <f t="shared" si="55"/>
        <v>23.433166666666665</v>
      </c>
      <c r="N124" s="28">
        <f t="shared" si="55"/>
        <v>23.433166666666665</v>
      </c>
      <c r="O124" s="28">
        <f t="shared" si="55"/>
        <v>23.433166666666665</v>
      </c>
      <c r="P124" s="28">
        <f t="shared" si="55"/>
        <v>23.433166666666665</v>
      </c>
      <c r="Q124" s="28">
        <f t="shared" si="55"/>
        <v>23.433166666666665</v>
      </c>
      <c r="R124" s="28">
        <f t="shared" si="55"/>
        <v>23.433166666666665</v>
      </c>
      <c r="S124" s="28">
        <f t="shared" si="55"/>
        <v>23.433166666666665</v>
      </c>
      <c r="T124" s="28">
        <f t="shared" si="55"/>
        <v>23.433166666666665</v>
      </c>
      <c r="U124" s="28">
        <f t="shared" ref="U124:BU124" si="56">($E124*($H$1/12))</f>
        <v>46.86633333333333</v>
      </c>
      <c r="V124" s="28">
        <f t="shared" si="56"/>
        <v>46.86633333333333</v>
      </c>
      <c r="W124" s="28">
        <f t="shared" si="56"/>
        <v>46.86633333333333</v>
      </c>
      <c r="X124" s="28">
        <f t="shared" si="56"/>
        <v>46.86633333333333</v>
      </c>
      <c r="Y124" s="28">
        <f t="shared" si="56"/>
        <v>46.86633333333333</v>
      </c>
      <c r="Z124" s="28">
        <f t="shared" si="56"/>
        <v>46.86633333333333</v>
      </c>
      <c r="AA124" s="28">
        <f t="shared" si="56"/>
        <v>46.86633333333333</v>
      </c>
      <c r="AB124" s="28">
        <f t="shared" si="56"/>
        <v>46.86633333333333</v>
      </c>
      <c r="AC124" s="28">
        <f t="shared" si="56"/>
        <v>46.86633333333333</v>
      </c>
      <c r="AD124" s="28">
        <f t="shared" si="56"/>
        <v>46.86633333333333</v>
      </c>
      <c r="AE124" s="28">
        <f t="shared" si="56"/>
        <v>46.86633333333333</v>
      </c>
      <c r="AF124" s="28">
        <f t="shared" si="56"/>
        <v>46.86633333333333</v>
      </c>
      <c r="AG124" s="28">
        <f t="shared" si="56"/>
        <v>46.86633333333333</v>
      </c>
      <c r="AH124" s="28">
        <f t="shared" si="56"/>
        <v>46.86633333333333</v>
      </c>
      <c r="AI124" s="28">
        <f t="shared" si="56"/>
        <v>46.86633333333333</v>
      </c>
      <c r="AJ124" s="28">
        <f t="shared" si="56"/>
        <v>46.86633333333333</v>
      </c>
      <c r="AK124" s="28">
        <f t="shared" si="56"/>
        <v>46.86633333333333</v>
      </c>
      <c r="AL124" s="28">
        <f t="shared" si="56"/>
        <v>46.86633333333333</v>
      </c>
      <c r="AM124" s="28">
        <f t="shared" si="56"/>
        <v>46.86633333333333</v>
      </c>
      <c r="AN124" s="28">
        <f t="shared" si="56"/>
        <v>46.86633333333333</v>
      </c>
      <c r="AO124" s="28">
        <f t="shared" si="56"/>
        <v>46.86633333333333</v>
      </c>
      <c r="AP124" s="28">
        <f t="shared" si="56"/>
        <v>46.86633333333333</v>
      </c>
      <c r="AQ124" s="28">
        <f t="shared" si="56"/>
        <v>46.86633333333333</v>
      </c>
      <c r="AR124" s="28">
        <f t="shared" si="56"/>
        <v>46.86633333333333</v>
      </c>
      <c r="AS124" s="28">
        <f t="shared" si="56"/>
        <v>46.86633333333333</v>
      </c>
      <c r="AT124" s="28">
        <f t="shared" si="56"/>
        <v>46.86633333333333</v>
      </c>
      <c r="AU124" s="28">
        <f t="shared" si="56"/>
        <v>46.86633333333333</v>
      </c>
      <c r="AV124" s="28">
        <f t="shared" si="56"/>
        <v>46.86633333333333</v>
      </c>
      <c r="AW124" s="28">
        <f t="shared" si="56"/>
        <v>46.86633333333333</v>
      </c>
      <c r="AX124" s="28">
        <f t="shared" si="56"/>
        <v>46.86633333333333</v>
      </c>
      <c r="AY124" s="28">
        <f t="shared" si="56"/>
        <v>46.86633333333333</v>
      </c>
      <c r="AZ124" s="28">
        <f t="shared" si="56"/>
        <v>46.86633333333333</v>
      </c>
      <c r="BA124" s="28">
        <f t="shared" si="56"/>
        <v>46.86633333333333</v>
      </c>
      <c r="BB124" s="28">
        <f t="shared" si="56"/>
        <v>46.86633333333333</v>
      </c>
      <c r="BC124" s="28">
        <f t="shared" si="56"/>
        <v>46.86633333333333</v>
      </c>
      <c r="BD124" s="28">
        <f t="shared" si="56"/>
        <v>46.86633333333333</v>
      </c>
      <c r="BE124" s="28">
        <f t="shared" si="56"/>
        <v>46.86633333333333</v>
      </c>
      <c r="BF124" s="28">
        <f t="shared" si="56"/>
        <v>46.86633333333333</v>
      </c>
      <c r="BG124" s="28">
        <f t="shared" si="56"/>
        <v>46.86633333333333</v>
      </c>
      <c r="BH124" s="28">
        <f t="shared" si="56"/>
        <v>46.86633333333333</v>
      </c>
      <c r="BI124" s="28">
        <f t="shared" si="56"/>
        <v>46.86633333333333</v>
      </c>
      <c r="BJ124" s="28">
        <f t="shared" si="56"/>
        <v>46.86633333333333</v>
      </c>
      <c r="BK124" s="28">
        <f t="shared" si="56"/>
        <v>46.86633333333333</v>
      </c>
      <c r="BL124" s="28">
        <f t="shared" si="56"/>
        <v>46.86633333333333</v>
      </c>
      <c r="BM124" s="28">
        <f t="shared" si="56"/>
        <v>46.86633333333333</v>
      </c>
      <c r="BN124" s="28">
        <f t="shared" si="56"/>
        <v>46.86633333333333</v>
      </c>
      <c r="BO124" s="28">
        <f t="shared" si="56"/>
        <v>46.86633333333333</v>
      </c>
      <c r="BP124" s="28">
        <f t="shared" si="56"/>
        <v>46.86633333333333</v>
      </c>
      <c r="BQ124" s="28">
        <f t="shared" si="56"/>
        <v>46.86633333333333</v>
      </c>
      <c r="BR124" s="28">
        <f t="shared" si="56"/>
        <v>46.86633333333333</v>
      </c>
      <c r="BS124" s="28">
        <f t="shared" si="56"/>
        <v>46.86633333333333</v>
      </c>
      <c r="BT124" s="28">
        <f t="shared" si="56"/>
        <v>46.86633333333333</v>
      </c>
      <c r="BU124" s="28">
        <f t="shared" si="56"/>
        <v>46.86633333333333</v>
      </c>
      <c r="BV124" s="28">
        <f t="shared" ref="BV124:CB124" si="57">($E124*($H$1/12))</f>
        <v>46.86633333333333</v>
      </c>
      <c r="BW124" s="28">
        <f t="shared" si="57"/>
        <v>46.86633333333333</v>
      </c>
      <c r="BX124" s="28">
        <f t="shared" si="57"/>
        <v>46.86633333333333</v>
      </c>
      <c r="BY124" s="28">
        <f t="shared" si="57"/>
        <v>46.86633333333333</v>
      </c>
      <c r="BZ124" s="28">
        <f t="shared" si="57"/>
        <v>46.86633333333333</v>
      </c>
      <c r="CA124" s="28">
        <f t="shared" si="57"/>
        <v>46.86633333333333</v>
      </c>
      <c r="CB124" s="28">
        <f t="shared" si="57"/>
        <v>46.86633333333333</v>
      </c>
      <c r="CC124" s="6" t="s">
        <v>1856</v>
      </c>
    </row>
    <row r="125" spans="1:81" hidden="1">
      <c r="A125" s="1">
        <v>10047546</v>
      </c>
      <c r="B125" s="5">
        <v>41277</v>
      </c>
      <c r="C125" s="5">
        <v>41289</v>
      </c>
      <c r="D125" s="5">
        <v>41502.507210648146</v>
      </c>
      <c r="E125" s="4">
        <v>0</v>
      </c>
      <c r="F125" s="3" t="s">
        <v>0</v>
      </c>
      <c r="G125" s="3" t="s">
        <v>217</v>
      </c>
      <c r="H125" s="3" t="s">
        <v>67</v>
      </c>
    </row>
    <row r="126" spans="1:81" hidden="1">
      <c r="A126" s="1">
        <v>10043959</v>
      </c>
      <c r="B126" s="5">
        <v>40925</v>
      </c>
      <c r="C126" s="5">
        <v>41247</v>
      </c>
      <c r="D126" s="5">
        <v>41509.608391203707</v>
      </c>
      <c r="E126" s="7">
        <v>0</v>
      </c>
      <c r="F126" s="3" t="s">
        <v>0</v>
      </c>
      <c r="G126" s="3" t="s">
        <v>217</v>
      </c>
      <c r="H126" s="3" t="s">
        <v>214</v>
      </c>
    </row>
    <row r="127" spans="1:81" hidden="1">
      <c r="A127" s="1">
        <v>10046968</v>
      </c>
      <c r="B127" s="5">
        <v>41204</v>
      </c>
      <c r="C127" s="5">
        <v>41320</v>
      </c>
      <c r="D127" s="5">
        <v>41513.748391203706</v>
      </c>
      <c r="E127" s="7">
        <v>0</v>
      </c>
      <c r="F127" s="3" t="s">
        <v>0</v>
      </c>
      <c r="G127" s="3" t="s">
        <v>217</v>
      </c>
      <c r="H127" s="3" t="s">
        <v>214</v>
      </c>
    </row>
    <row r="128" spans="1:81" hidden="1">
      <c r="A128" s="1">
        <v>10046969</v>
      </c>
      <c r="B128" s="5">
        <v>41204</v>
      </c>
      <c r="C128" s="5">
        <v>41320</v>
      </c>
      <c r="D128" s="5">
        <v>41513.748402777775</v>
      </c>
      <c r="E128" s="7">
        <v>0</v>
      </c>
      <c r="F128" s="3" t="s">
        <v>0</v>
      </c>
      <c r="G128" s="3" t="s">
        <v>217</v>
      </c>
      <c r="H128" s="3" t="s">
        <v>214</v>
      </c>
    </row>
    <row r="129" spans="1:94" hidden="1">
      <c r="A129" s="1">
        <v>99996755</v>
      </c>
      <c r="B129" s="5">
        <v>40302</v>
      </c>
      <c r="C129" s="5">
        <v>41378</v>
      </c>
      <c r="D129" s="5">
        <v>41514.734282407408</v>
      </c>
      <c r="E129" s="7">
        <v>0</v>
      </c>
      <c r="F129" s="3" t="s">
        <v>0</v>
      </c>
      <c r="G129" s="3" t="s">
        <v>217</v>
      </c>
      <c r="H129" s="3" t="s">
        <v>214</v>
      </c>
    </row>
    <row r="130" spans="1:94" ht="30" hidden="1">
      <c r="A130" s="1">
        <v>10045007</v>
      </c>
      <c r="B130" s="5">
        <v>41044</v>
      </c>
      <c r="C130" s="5">
        <v>41348</v>
      </c>
      <c r="D130" s="5">
        <v>41516.657858796294</v>
      </c>
      <c r="E130" s="4">
        <v>3148.2</v>
      </c>
      <c r="F130" s="3" t="s">
        <v>0</v>
      </c>
      <c r="G130" s="9" t="s">
        <v>46</v>
      </c>
      <c r="H130" s="3" t="s">
        <v>26</v>
      </c>
      <c r="I130" s="28">
        <f>($E130*($H$1/12))/2</f>
        <v>13.1175</v>
      </c>
      <c r="J130" s="28">
        <f t="shared" ref="J130:T130" si="58">($E130*($H$1/12))/2</f>
        <v>13.1175</v>
      </c>
      <c r="K130" s="28">
        <f t="shared" si="58"/>
        <v>13.1175</v>
      </c>
      <c r="L130" s="28">
        <f t="shared" si="58"/>
        <v>13.1175</v>
      </c>
      <c r="M130" s="28">
        <f t="shared" si="58"/>
        <v>13.1175</v>
      </c>
      <c r="N130" s="28">
        <f t="shared" si="58"/>
        <v>13.1175</v>
      </c>
      <c r="O130" s="28">
        <f t="shared" si="58"/>
        <v>13.1175</v>
      </c>
      <c r="P130" s="28">
        <f t="shared" si="58"/>
        <v>13.1175</v>
      </c>
      <c r="Q130" s="28">
        <f t="shared" si="58"/>
        <v>13.1175</v>
      </c>
      <c r="R130" s="28">
        <f t="shared" si="58"/>
        <v>13.1175</v>
      </c>
      <c r="S130" s="28">
        <f t="shared" si="58"/>
        <v>13.1175</v>
      </c>
      <c r="T130" s="28">
        <f t="shared" si="58"/>
        <v>13.1175</v>
      </c>
      <c r="U130" s="28">
        <f t="shared" ref="U130:BW130" si="59">($E130*($H$1/12))</f>
        <v>26.234999999999999</v>
      </c>
      <c r="V130" s="28">
        <f t="shared" si="59"/>
        <v>26.234999999999999</v>
      </c>
      <c r="W130" s="28">
        <f t="shared" si="59"/>
        <v>26.234999999999999</v>
      </c>
      <c r="X130" s="28">
        <f t="shared" si="59"/>
        <v>26.234999999999999</v>
      </c>
      <c r="Y130" s="28">
        <f t="shared" si="59"/>
        <v>26.234999999999999</v>
      </c>
      <c r="Z130" s="28">
        <f t="shared" si="59"/>
        <v>26.234999999999999</v>
      </c>
      <c r="AA130" s="28">
        <f t="shared" si="59"/>
        <v>26.234999999999999</v>
      </c>
      <c r="AB130" s="28">
        <f t="shared" si="59"/>
        <v>26.234999999999999</v>
      </c>
      <c r="AC130" s="28">
        <f t="shared" si="59"/>
        <v>26.234999999999999</v>
      </c>
      <c r="AD130" s="28">
        <f t="shared" si="59"/>
        <v>26.234999999999999</v>
      </c>
      <c r="AE130" s="28">
        <f t="shared" si="59"/>
        <v>26.234999999999999</v>
      </c>
      <c r="AF130" s="28">
        <f t="shared" si="59"/>
        <v>26.234999999999999</v>
      </c>
      <c r="AG130" s="28">
        <f t="shared" si="59"/>
        <v>26.234999999999999</v>
      </c>
      <c r="AH130" s="28">
        <f t="shared" si="59"/>
        <v>26.234999999999999</v>
      </c>
      <c r="AI130" s="28">
        <f t="shared" si="59"/>
        <v>26.234999999999999</v>
      </c>
      <c r="AJ130" s="28">
        <f t="shared" si="59"/>
        <v>26.234999999999999</v>
      </c>
      <c r="AK130" s="28">
        <f t="shared" si="59"/>
        <v>26.234999999999999</v>
      </c>
      <c r="AL130" s="28">
        <f t="shared" si="59"/>
        <v>26.234999999999999</v>
      </c>
      <c r="AM130" s="28">
        <f t="shared" si="59"/>
        <v>26.234999999999999</v>
      </c>
      <c r="AN130" s="28">
        <f t="shared" si="59"/>
        <v>26.234999999999999</v>
      </c>
      <c r="AO130" s="28">
        <f t="shared" si="59"/>
        <v>26.234999999999999</v>
      </c>
      <c r="AP130" s="28">
        <f t="shared" si="59"/>
        <v>26.234999999999999</v>
      </c>
      <c r="AQ130" s="28">
        <f t="shared" si="59"/>
        <v>26.234999999999999</v>
      </c>
      <c r="AR130" s="28">
        <f t="shared" si="59"/>
        <v>26.234999999999999</v>
      </c>
      <c r="AS130" s="28">
        <f t="shared" si="59"/>
        <v>26.234999999999999</v>
      </c>
      <c r="AT130" s="28">
        <f t="shared" si="59"/>
        <v>26.234999999999999</v>
      </c>
      <c r="AU130" s="28">
        <f t="shared" si="59"/>
        <v>26.234999999999999</v>
      </c>
      <c r="AV130" s="28">
        <f t="shared" si="59"/>
        <v>26.234999999999999</v>
      </c>
      <c r="AW130" s="28">
        <f t="shared" si="59"/>
        <v>26.234999999999999</v>
      </c>
      <c r="AX130" s="28">
        <f t="shared" si="59"/>
        <v>26.234999999999999</v>
      </c>
      <c r="AY130" s="28">
        <f t="shared" si="59"/>
        <v>26.234999999999999</v>
      </c>
      <c r="AZ130" s="28">
        <f t="shared" si="59"/>
        <v>26.234999999999999</v>
      </c>
      <c r="BA130" s="28">
        <f t="shared" si="59"/>
        <v>26.234999999999999</v>
      </c>
      <c r="BB130" s="28">
        <f t="shared" si="59"/>
        <v>26.234999999999999</v>
      </c>
      <c r="BC130" s="28">
        <f t="shared" si="59"/>
        <v>26.234999999999999</v>
      </c>
      <c r="BD130" s="28">
        <f t="shared" si="59"/>
        <v>26.234999999999999</v>
      </c>
      <c r="BE130" s="28">
        <f t="shared" si="59"/>
        <v>26.234999999999999</v>
      </c>
      <c r="BF130" s="28">
        <f t="shared" si="59"/>
        <v>26.234999999999999</v>
      </c>
      <c r="BG130" s="28">
        <f t="shared" si="59"/>
        <v>26.234999999999999</v>
      </c>
      <c r="BH130" s="28">
        <f t="shared" si="59"/>
        <v>26.234999999999999</v>
      </c>
      <c r="BI130" s="28">
        <f t="shared" si="59"/>
        <v>26.234999999999999</v>
      </c>
      <c r="BJ130" s="28">
        <f t="shared" si="59"/>
        <v>26.234999999999999</v>
      </c>
      <c r="BK130" s="28">
        <f t="shared" si="59"/>
        <v>26.234999999999999</v>
      </c>
      <c r="BL130" s="28">
        <f t="shared" si="59"/>
        <v>26.234999999999999</v>
      </c>
      <c r="BM130" s="28">
        <f t="shared" si="59"/>
        <v>26.234999999999999</v>
      </c>
      <c r="BN130" s="28">
        <f t="shared" si="59"/>
        <v>26.234999999999999</v>
      </c>
      <c r="BO130" s="28">
        <f t="shared" si="59"/>
        <v>26.234999999999999</v>
      </c>
      <c r="BP130" s="28">
        <f t="shared" si="59"/>
        <v>26.234999999999999</v>
      </c>
      <c r="BQ130" s="28">
        <f t="shared" si="59"/>
        <v>26.234999999999999</v>
      </c>
      <c r="BR130" s="28">
        <f t="shared" si="59"/>
        <v>26.234999999999999</v>
      </c>
      <c r="BS130" s="28">
        <f t="shared" si="59"/>
        <v>26.234999999999999</v>
      </c>
      <c r="BT130" s="28">
        <f t="shared" si="59"/>
        <v>26.234999999999999</v>
      </c>
      <c r="BU130" s="28">
        <f t="shared" si="59"/>
        <v>26.234999999999999</v>
      </c>
      <c r="BV130" s="28">
        <f t="shared" si="59"/>
        <v>26.234999999999999</v>
      </c>
      <c r="BW130" s="28">
        <f t="shared" si="59"/>
        <v>26.234999999999999</v>
      </c>
      <c r="BX130" s="28">
        <f t="shared" ref="BX130:CB130" si="60">($E130*($H$1/12))</f>
        <v>26.234999999999999</v>
      </c>
      <c r="BY130" s="28">
        <f t="shared" si="60"/>
        <v>26.234999999999999</v>
      </c>
      <c r="BZ130" s="28">
        <f t="shared" si="60"/>
        <v>26.234999999999999</v>
      </c>
      <c r="CA130" s="28">
        <f t="shared" si="60"/>
        <v>26.234999999999999</v>
      </c>
      <c r="CB130" s="28">
        <f t="shared" si="60"/>
        <v>26.234999999999999</v>
      </c>
      <c r="CC130" s="6" t="s">
        <v>1856</v>
      </c>
    </row>
    <row r="131" spans="1:94" hidden="1">
      <c r="A131" s="1">
        <v>10046850</v>
      </c>
      <c r="B131" s="5">
        <v>41163</v>
      </c>
      <c r="C131" s="5">
        <v>41390</v>
      </c>
      <c r="D131" s="5">
        <v>41537.73364583333</v>
      </c>
      <c r="E131" s="7">
        <v>0</v>
      </c>
      <c r="F131" s="3" t="s">
        <v>0</v>
      </c>
      <c r="G131" s="3" t="s">
        <v>217</v>
      </c>
      <c r="H131" s="3" t="s">
        <v>214</v>
      </c>
    </row>
    <row r="132" spans="1:94" hidden="1">
      <c r="A132" s="1">
        <v>10047715</v>
      </c>
      <c r="B132" s="5">
        <v>41310</v>
      </c>
      <c r="C132" s="5">
        <v>41449</v>
      </c>
      <c r="D132" s="5">
        <v>41537.751446759263</v>
      </c>
      <c r="E132" s="7">
        <v>0</v>
      </c>
      <c r="F132" s="3" t="s">
        <v>0</v>
      </c>
      <c r="G132" s="3" t="s">
        <v>217</v>
      </c>
      <c r="H132" s="3" t="s">
        <v>214</v>
      </c>
    </row>
    <row r="133" spans="1:94" hidden="1">
      <c r="A133" s="1">
        <v>10047904</v>
      </c>
      <c r="B133" s="5">
        <v>41355</v>
      </c>
      <c r="C133" s="5">
        <v>41444</v>
      </c>
      <c r="D133" s="5">
        <v>41537.751458333332</v>
      </c>
      <c r="E133" s="7">
        <v>0</v>
      </c>
      <c r="F133" s="3" t="s">
        <v>185</v>
      </c>
      <c r="G133" s="3" t="s">
        <v>217</v>
      </c>
      <c r="H133" s="3" t="s">
        <v>214</v>
      </c>
    </row>
    <row r="134" spans="1:94" hidden="1">
      <c r="A134" s="1">
        <v>10047191</v>
      </c>
      <c r="B134" s="5">
        <v>41261</v>
      </c>
      <c r="C134" s="5">
        <v>41337</v>
      </c>
      <c r="D134" s="5">
        <v>41541.750659722224</v>
      </c>
      <c r="E134" s="4">
        <v>4293</v>
      </c>
      <c r="F134" s="3" t="s">
        <v>5</v>
      </c>
      <c r="G134" s="3" t="s">
        <v>174</v>
      </c>
      <c r="H134" s="3" t="s">
        <v>175</v>
      </c>
      <c r="I134" s="28">
        <f>($E134*($H$1/12))/2</f>
        <v>17.887499999999999</v>
      </c>
      <c r="J134" s="28">
        <f t="shared" ref="J134:T135" si="61">($E134*($H$1/12))/2</f>
        <v>17.887499999999999</v>
      </c>
      <c r="K134" s="28">
        <f t="shared" si="61"/>
        <v>17.887499999999999</v>
      </c>
      <c r="L134" s="28">
        <f t="shared" si="61"/>
        <v>17.887499999999999</v>
      </c>
      <c r="M134" s="28">
        <f t="shared" si="61"/>
        <v>17.887499999999999</v>
      </c>
      <c r="N134" s="28">
        <f t="shared" si="61"/>
        <v>17.887499999999999</v>
      </c>
      <c r="O134" s="28">
        <f t="shared" si="61"/>
        <v>17.887499999999999</v>
      </c>
      <c r="P134" s="28">
        <f t="shared" si="61"/>
        <v>17.887499999999999</v>
      </c>
      <c r="Q134" s="28">
        <f t="shared" si="61"/>
        <v>17.887499999999999</v>
      </c>
      <c r="R134" s="28">
        <f t="shared" si="61"/>
        <v>17.887499999999999</v>
      </c>
      <c r="S134" s="28">
        <f t="shared" si="61"/>
        <v>17.887499999999999</v>
      </c>
      <c r="T134" s="28">
        <f t="shared" si="61"/>
        <v>17.887499999999999</v>
      </c>
      <c r="U134" s="28">
        <f t="shared" ref="U134:AA135" si="62">($E134*($H$1/12))</f>
        <v>35.774999999999999</v>
      </c>
      <c r="V134" s="28">
        <f t="shared" si="62"/>
        <v>35.774999999999999</v>
      </c>
      <c r="W134" s="28">
        <f t="shared" si="62"/>
        <v>35.774999999999999</v>
      </c>
      <c r="X134" s="28">
        <f t="shared" si="62"/>
        <v>35.774999999999999</v>
      </c>
      <c r="Y134" s="28">
        <f t="shared" si="62"/>
        <v>35.774999999999999</v>
      </c>
      <c r="Z134" s="28">
        <f t="shared" si="62"/>
        <v>35.774999999999999</v>
      </c>
      <c r="AA134" s="28">
        <f t="shared" si="62"/>
        <v>35.774999999999999</v>
      </c>
      <c r="AB134" s="28">
        <f t="shared" ref="AB134:AQ135" si="63">($E134*($H$1/12))</f>
        <v>35.774999999999999</v>
      </c>
      <c r="AC134" s="28">
        <f t="shared" si="63"/>
        <v>35.774999999999999</v>
      </c>
      <c r="AD134" s="28">
        <f t="shared" si="63"/>
        <v>35.774999999999999</v>
      </c>
      <c r="AE134" s="28">
        <f t="shared" si="63"/>
        <v>35.774999999999999</v>
      </c>
      <c r="AF134" s="28">
        <f t="shared" si="63"/>
        <v>35.774999999999999</v>
      </c>
      <c r="AG134" s="28">
        <f t="shared" si="63"/>
        <v>35.774999999999999</v>
      </c>
      <c r="AH134" s="28">
        <f t="shared" si="63"/>
        <v>35.774999999999999</v>
      </c>
      <c r="AI134" s="28">
        <f t="shared" si="63"/>
        <v>35.774999999999999</v>
      </c>
      <c r="AJ134" s="28">
        <f t="shared" si="63"/>
        <v>35.774999999999999</v>
      </c>
      <c r="AK134" s="28">
        <f t="shared" si="63"/>
        <v>35.774999999999999</v>
      </c>
      <c r="AL134" s="28">
        <f t="shared" si="63"/>
        <v>35.774999999999999</v>
      </c>
      <c r="AM134" s="28">
        <f t="shared" si="63"/>
        <v>35.774999999999999</v>
      </c>
      <c r="AN134" s="28">
        <f t="shared" si="63"/>
        <v>35.774999999999999</v>
      </c>
      <c r="AO134" s="28">
        <f t="shared" si="63"/>
        <v>35.774999999999999</v>
      </c>
      <c r="AP134" s="28">
        <f t="shared" si="63"/>
        <v>35.774999999999999</v>
      </c>
      <c r="AQ134" s="28">
        <f t="shared" si="63"/>
        <v>35.774999999999999</v>
      </c>
      <c r="AR134" s="28">
        <f t="shared" ref="AR134:BG135" si="64">($E134*($H$1/12))</f>
        <v>35.774999999999999</v>
      </c>
      <c r="AS134" s="28">
        <f t="shared" si="64"/>
        <v>35.774999999999999</v>
      </c>
      <c r="AT134" s="28">
        <f t="shared" si="64"/>
        <v>35.774999999999999</v>
      </c>
      <c r="AU134" s="28">
        <f t="shared" si="64"/>
        <v>35.774999999999999</v>
      </c>
      <c r="AV134" s="28">
        <f t="shared" si="64"/>
        <v>35.774999999999999</v>
      </c>
      <c r="AW134" s="28">
        <f t="shared" si="64"/>
        <v>35.774999999999999</v>
      </c>
      <c r="AX134" s="28">
        <f t="shared" si="64"/>
        <v>35.774999999999999</v>
      </c>
      <c r="AY134" s="28">
        <f t="shared" si="64"/>
        <v>35.774999999999999</v>
      </c>
      <c r="AZ134" s="28">
        <f t="shared" si="64"/>
        <v>35.774999999999999</v>
      </c>
      <c r="BA134" s="28">
        <f t="shared" si="64"/>
        <v>35.774999999999999</v>
      </c>
      <c r="BB134" s="28">
        <f t="shared" si="64"/>
        <v>35.774999999999999</v>
      </c>
      <c r="BC134" s="28">
        <f t="shared" si="64"/>
        <v>35.774999999999999</v>
      </c>
      <c r="BD134" s="28">
        <f t="shared" si="64"/>
        <v>35.774999999999999</v>
      </c>
      <c r="BE134" s="28">
        <f t="shared" si="64"/>
        <v>35.774999999999999</v>
      </c>
      <c r="BF134" s="28">
        <f t="shared" si="64"/>
        <v>35.774999999999999</v>
      </c>
      <c r="BG134" s="28">
        <f t="shared" si="64"/>
        <v>35.774999999999999</v>
      </c>
      <c r="BH134" s="28">
        <f t="shared" ref="BH134:BW135" si="65">($E134*($H$1/12))</f>
        <v>35.774999999999999</v>
      </c>
      <c r="BI134" s="28">
        <f t="shared" si="65"/>
        <v>35.774999999999999</v>
      </c>
      <c r="BJ134" s="28">
        <f t="shared" si="65"/>
        <v>35.774999999999999</v>
      </c>
      <c r="BK134" s="28">
        <f t="shared" si="65"/>
        <v>35.774999999999999</v>
      </c>
      <c r="BL134" s="28">
        <f t="shared" si="65"/>
        <v>35.774999999999999</v>
      </c>
      <c r="BM134" s="28">
        <f t="shared" si="65"/>
        <v>35.774999999999999</v>
      </c>
      <c r="BN134" s="28">
        <f t="shared" si="65"/>
        <v>35.774999999999999</v>
      </c>
      <c r="BO134" s="28">
        <f t="shared" si="65"/>
        <v>35.774999999999999</v>
      </c>
      <c r="BP134" s="28">
        <f t="shared" si="65"/>
        <v>35.774999999999999</v>
      </c>
      <c r="BQ134" s="28">
        <f t="shared" si="65"/>
        <v>35.774999999999999</v>
      </c>
      <c r="BR134" s="28">
        <f t="shared" si="65"/>
        <v>35.774999999999999</v>
      </c>
      <c r="BS134" s="28">
        <f t="shared" si="65"/>
        <v>35.774999999999999</v>
      </c>
      <c r="BT134" s="28">
        <f t="shared" si="65"/>
        <v>35.774999999999999</v>
      </c>
      <c r="BU134" s="28">
        <f t="shared" si="65"/>
        <v>35.774999999999999</v>
      </c>
      <c r="BV134" s="28">
        <f t="shared" si="65"/>
        <v>35.774999999999999</v>
      </c>
      <c r="BW134" s="28">
        <f t="shared" si="65"/>
        <v>35.774999999999999</v>
      </c>
      <c r="BX134" s="28">
        <f t="shared" ref="BT134:CB135" si="66">($E134*($H$1/12))</f>
        <v>35.774999999999999</v>
      </c>
      <c r="BY134" s="28">
        <f t="shared" si="66"/>
        <v>35.774999999999999</v>
      </c>
      <c r="BZ134" s="28">
        <f t="shared" si="66"/>
        <v>35.774999999999999</v>
      </c>
      <c r="CA134" s="28">
        <f t="shared" si="66"/>
        <v>35.774999999999999</v>
      </c>
      <c r="CB134" s="28">
        <f t="shared" si="66"/>
        <v>35.774999999999999</v>
      </c>
      <c r="CC134" s="6" t="s">
        <v>1857</v>
      </c>
      <c r="CD134" s="28">
        <v>69.918544639460364</v>
      </c>
      <c r="CE134" s="28">
        <f>-$CD$134/12</f>
        <v>-5.8265453866216967</v>
      </c>
      <c r="CF134" s="28">
        <f t="shared" ref="CF134:CP134" si="67">-$CD$134/12</f>
        <v>-5.8265453866216967</v>
      </c>
      <c r="CG134" s="28">
        <f t="shared" si="67"/>
        <v>-5.8265453866216967</v>
      </c>
      <c r="CH134" s="28">
        <f t="shared" si="67"/>
        <v>-5.8265453866216967</v>
      </c>
      <c r="CI134" s="28">
        <f t="shared" si="67"/>
        <v>-5.8265453866216967</v>
      </c>
      <c r="CJ134" s="28">
        <f t="shared" si="67"/>
        <v>-5.8265453866216967</v>
      </c>
      <c r="CK134" s="28">
        <f t="shared" si="67"/>
        <v>-5.8265453866216967</v>
      </c>
      <c r="CL134" s="28">
        <f t="shared" si="67"/>
        <v>-5.8265453866216967</v>
      </c>
      <c r="CM134" s="28">
        <f t="shared" si="67"/>
        <v>-5.8265453866216967</v>
      </c>
      <c r="CN134" s="28">
        <f t="shared" si="67"/>
        <v>-5.8265453866216967</v>
      </c>
      <c r="CO134" s="28">
        <f t="shared" si="67"/>
        <v>-5.8265453866216967</v>
      </c>
      <c r="CP134" s="28">
        <f t="shared" si="67"/>
        <v>-5.8265453866216967</v>
      </c>
    </row>
    <row r="135" spans="1:94" ht="150" hidden="1">
      <c r="A135" s="1">
        <v>10043962</v>
      </c>
      <c r="B135" s="5">
        <v>40926</v>
      </c>
      <c r="C135" s="5">
        <v>41362</v>
      </c>
      <c r="D135" s="5">
        <v>41545.523796296293</v>
      </c>
      <c r="E135" s="4">
        <v>49374.82</v>
      </c>
      <c r="F135" s="3" t="s">
        <v>0</v>
      </c>
      <c r="G135" s="9" t="s">
        <v>45</v>
      </c>
      <c r="H135" s="3" t="s">
        <v>26</v>
      </c>
      <c r="I135" s="28">
        <f>($E135*($H$1/12))/2</f>
        <v>205.72841666666667</v>
      </c>
      <c r="J135" s="28">
        <f t="shared" si="61"/>
        <v>205.72841666666667</v>
      </c>
      <c r="K135" s="28">
        <f t="shared" si="61"/>
        <v>205.72841666666667</v>
      </c>
      <c r="L135" s="28">
        <f t="shared" si="61"/>
        <v>205.72841666666667</v>
      </c>
      <c r="M135" s="28">
        <f t="shared" si="61"/>
        <v>205.72841666666667</v>
      </c>
      <c r="N135" s="28">
        <f t="shared" si="61"/>
        <v>205.72841666666667</v>
      </c>
      <c r="O135" s="28">
        <f t="shared" si="61"/>
        <v>205.72841666666667</v>
      </c>
      <c r="P135" s="28">
        <f t="shared" si="61"/>
        <v>205.72841666666667</v>
      </c>
      <c r="Q135" s="28">
        <f t="shared" si="61"/>
        <v>205.72841666666667</v>
      </c>
      <c r="R135" s="28">
        <f t="shared" si="61"/>
        <v>205.72841666666667</v>
      </c>
      <c r="S135" s="28">
        <f t="shared" si="61"/>
        <v>205.72841666666667</v>
      </c>
      <c r="T135" s="28">
        <f t="shared" si="61"/>
        <v>205.72841666666667</v>
      </c>
      <c r="U135" s="28">
        <f t="shared" si="62"/>
        <v>411.45683333333335</v>
      </c>
      <c r="V135" s="28">
        <f t="shared" si="62"/>
        <v>411.45683333333335</v>
      </c>
      <c r="W135" s="28">
        <f t="shared" si="62"/>
        <v>411.45683333333335</v>
      </c>
      <c r="X135" s="28">
        <f t="shared" si="62"/>
        <v>411.45683333333335</v>
      </c>
      <c r="Y135" s="28">
        <f t="shared" si="62"/>
        <v>411.45683333333335</v>
      </c>
      <c r="Z135" s="28">
        <f t="shared" si="62"/>
        <v>411.45683333333335</v>
      </c>
      <c r="AA135" s="28">
        <f t="shared" si="62"/>
        <v>411.45683333333335</v>
      </c>
      <c r="AB135" s="28">
        <f t="shared" si="63"/>
        <v>411.45683333333335</v>
      </c>
      <c r="AC135" s="28">
        <f t="shared" si="63"/>
        <v>411.45683333333335</v>
      </c>
      <c r="AD135" s="28">
        <f t="shared" si="63"/>
        <v>411.45683333333335</v>
      </c>
      <c r="AE135" s="28">
        <f t="shared" si="63"/>
        <v>411.45683333333335</v>
      </c>
      <c r="AF135" s="28">
        <f t="shared" si="63"/>
        <v>411.45683333333335</v>
      </c>
      <c r="AG135" s="28">
        <f t="shared" si="63"/>
        <v>411.45683333333335</v>
      </c>
      <c r="AH135" s="28">
        <f t="shared" si="63"/>
        <v>411.45683333333335</v>
      </c>
      <c r="AI135" s="28">
        <f t="shared" si="63"/>
        <v>411.45683333333335</v>
      </c>
      <c r="AJ135" s="28">
        <f t="shared" si="63"/>
        <v>411.45683333333335</v>
      </c>
      <c r="AK135" s="28">
        <f t="shared" si="63"/>
        <v>411.45683333333335</v>
      </c>
      <c r="AL135" s="28">
        <f t="shared" si="63"/>
        <v>411.45683333333335</v>
      </c>
      <c r="AM135" s="28">
        <f t="shared" si="63"/>
        <v>411.45683333333335</v>
      </c>
      <c r="AN135" s="28">
        <f t="shared" si="63"/>
        <v>411.45683333333335</v>
      </c>
      <c r="AO135" s="28">
        <f t="shared" si="63"/>
        <v>411.45683333333335</v>
      </c>
      <c r="AP135" s="28">
        <f t="shared" si="63"/>
        <v>411.45683333333335</v>
      </c>
      <c r="AQ135" s="28">
        <f t="shared" si="63"/>
        <v>411.45683333333335</v>
      </c>
      <c r="AR135" s="28">
        <f t="shared" si="64"/>
        <v>411.45683333333335</v>
      </c>
      <c r="AS135" s="28">
        <f t="shared" si="64"/>
        <v>411.45683333333335</v>
      </c>
      <c r="AT135" s="28">
        <f t="shared" si="64"/>
        <v>411.45683333333335</v>
      </c>
      <c r="AU135" s="28">
        <f t="shared" si="64"/>
        <v>411.45683333333335</v>
      </c>
      <c r="AV135" s="28">
        <f t="shared" si="64"/>
        <v>411.45683333333335</v>
      </c>
      <c r="AW135" s="28">
        <f t="shared" si="64"/>
        <v>411.45683333333335</v>
      </c>
      <c r="AX135" s="28">
        <f t="shared" si="64"/>
        <v>411.45683333333335</v>
      </c>
      <c r="AY135" s="28">
        <f t="shared" si="64"/>
        <v>411.45683333333335</v>
      </c>
      <c r="AZ135" s="28">
        <f t="shared" si="64"/>
        <v>411.45683333333335</v>
      </c>
      <c r="BA135" s="28">
        <f t="shared" si="64"/>
        <v>411.45683333333335</v>
      </c>
      <c r="BB135" s="28">
        <f t="shared" si="64"/>
        <v>411.45683333333335</v>
      </c>
      <c r="BC135" s="28">
        <f t="shared" si="64"/>
        <v>411.45683333333335</v>
      </c>
      <c r="BD135" s="28">
        <f t="shared" si="64"/>
        <v>411.45683333333335</v>
      </c>
      <c r="BE135" s="28">
        <f t="shared" si="64"/>
        <v>411.45683333333335</v>
      </c>
      <c r="BF135" s="28">
        <f t="shared" si="64"/>
        <v>411.45683333333335</v>
      </c>
      <c r="BG135" s="28">
        <f t="shared" si="64"/>
        <v>411.45683333333335</v>
      </c>
      <c r="BH135" s="28">
        <f t="shared" si="65"/>
        <v>411.45683333333335</v>
      </c>
      <c r="BI135" s="28">
        <f t="shared" si="65"/>
        <v>411.45683333333335</v>
      </c>
      <c r="BJ135" s="28">
        <f t="shared" si="65"/>
        <v>411.45683333333335</v>
      </c>
      <c r="BK135" s="28">
        <f t="shared" si="65"/>
        <v>411.45683333333335</v>
      </c>
      <c r="BL135" s="28">
        <f t="shared" si="65"/>
        <v>411.45683333333335</v>
      </c>
      <c r="BM135" s="28">
        <f t="shared" si="65"/>
        <v>411.45683333333335</v>
      </c>
      <c r="BN135" s="28">
        <f t="shared" si="65"/>
        <v>411.45683333333335</v>
      </c>
      <c r="BO135" s="28">
        <f t="shared" si="65"/>
        <v>411.45683333333335</v>
      </c>
      <c r="BP135" s="28">
        <f t="shared" si="65"/>
        <v>411.45683333333335</v>
      </c>
      <c r="BQ135" s="28">
        <f t="shared" si="65"/>
        <v>411.45683333333335</v>
      </c>
      <c r="BR135" s="28">
        <f t="shared" si="65"/>
        <v>411.45683333333335</v>
      </c>
      <c r="BS135" s="28">
        <f t="shared" si="65"/>
        <v>411.45683333333335</v>
      </c>
      <c r="BT135" s="28">
        <f t="shared" si="66"/>
        <v>411.45683333333335</v>
      </c>
      <c r="BU135" s="28">
        <f t="shared" si="66"/>
        <v>411.45683333333335</v>
      </c>
      <c r="BV135" s="28">
        <f t="shared" si="66"/>
        <v>411.45683333333335</v>
      </c>
      <c r="BW135" s="28">
        <f t="shared" si="66"/>
        <v>411.45683333333335</v>
      </c>
      <c r="BX135" s="28">
        <f t="shared" si="66"/>
        <v>411.45683333333335</v>
      </c>
      <c r="BY135" s="28">
        <f t="shared" si="66"/>
        <v>411.45683333333335</v>
      </c>
      <c r="BZ135" s="28">
        <f t="shared" si="66"/>
        <v>411.45683333333335</v>
      </c>
      <c r="CA135" s="28">
        <f t="shared" si="66"/>
        <v>411.45683333333335</v>
      </c>
      <c r="CB135" s="28">
        <f t="shared" si="66"/>
        <v>411.45683333333335</v>
      </c>
      <c r="CC135" s="6" t="s">
        <v>1856</v>
      </c>
    </row>
    <row r="136" spans="1:94" hidden="1">
      <c r="A136" s="1">
        <v>10041544</v>
      </c>
      <c r="B136" s="5">
        <v>40620</v>
      </c>
      <c r="C136" s="5">
        <v>41359</v>
      </c>
      <c r="D136" s="5">
        <v>41545.546435185184</v>
      </c>
      <c r="E136" s="7">
        <v>0</v>
      </c>
      <c r="F136" s="3" t="s">
        <v>0</v>
      </c>
      <c r="G136" s="3" t="s">
        <v>217</v>
      </c>
      <c r="H136" s="3" t="s">
        <v>214</v>
      </c>
    </row>
    <row r="137" spans="1:94" hidden="1">
      <c r="A137" s="1">
        <v>10047577</v>
      </c>
      <c r="B137" s="5">
        <v>41284</v>
      </c>
      <c r="C137" s="5">
        <v>41305</v>
      </c>
      <c r="D137" s="5">
        <v>41545.546481481484</v>
      </c>
      <c r="E137" s="7">
        <v>0</v>
      </c>
      <c r="F137" s="3" t="s">
        <v>0</v>
      </c>
      <c r="G137" s="3" t="s">
        <v>217</v>
      </c>
      <c r="H137" s="3" t="s">
        <v>214</v>
      </c>
    </row>
    <row r="138" spans="1:94" hidden="1">
      <c r="A138" s="1">
        <v>10044756</v>
      </c>
      <c r="B138" s="5">
        <v>40997</v>
      </c>
      <c r="C138" s="5">
        <v>41030</v>
      </c>
      <c r="D138" s="5">
        <v>41559.560844907406</v>
      </c>
      <c r="E138" s="7">
        <v>0</v>
      </c>
      <c r="F138" s="3" t="s">
        <v>0</v>
      </c>
      <c r="G138" s="3" t="s">
        <v>217</v>
      </c>
      <c r="H138" s="3" t="s">
        <v>214</v>
      </c>
    </row>
    <row r="139" spans="1:94" hidden="1">
      <c r="A139" s="1">
        <v>10048071</v>
      </c>
      <c r="B139" s="5">
        <v>41379</v>
      </c>
      <c r="C139" s="5">
        <v>41428</v>
      </c>
      <c r="D139" s="5">
        <v>41559.584293981483</v>
      </c>
      <c r="E139" s="7">
        <v>0</v>
      </c>
      <c r="F139" s="3" t="s">
        <v>8</v>
      </c>
      <c r="G139" s="3" t="s">
        <v>217</v>
      </c>
      <c r="H139" s="3" t="s">
        <v>214</v>
      </c>
    </row>
    <row r="140" spans="1:94" hidden="1">
      <c r="A140" s="1">
        <v>10041498</v>
      </c>
      <c r="B140" s="5">
        <v>40606</v>
      </c>
      <c r="C140" s="5">
        <v>41411</v>
      </c>
      <c r="D140" s="5">
        <v>41561.509027777778</v>
      </c>
      <c r="E140" s="7">
        <v>0</v>
      </c>
      <c r="F140" s="3" t="s">
        <v>0</v>
      </c>
      <c r="G140" s="3" t="s">
        <v>217</v>
      </c>
      <c r="H140" s="3" t="s">
        <v>214</v>
      </c>
    </row>
    <row r="141" spans="1:94" hidden="1">
      <c r="A141" s="1">
        <v>10046798</v>
      </c>
      <c r="B141" s="5">
        <v>41148</v>
      </c>
      <c r="C141" s="5">
        <v>41439</v>
      </c>
      <c r="D141" s="5">
        <v>41561.509039351855</v>
      </c>
      <c r="E141" s="7">
        <v>0</v>
      </c>
      <c r="F141" s="3" t="s">
        <v>0</v>
      </c>
      <c r="G141" s="3" t="s">
        <v>217</v>
      </c>
      <c r="H141" s="3" t="s">
        <v>214</v>
      </c>
    </row>
    <row r="142" spans="1:94" hidden="1">
      <c r="A142" s="1">
        <v>10046799</v>
      </c>
      <c r="B142" s="5">
        <v>41148</v>
      </c>
      <c r="C142" s="5">
        <v>41435</v>
      </c>
      <c r="D142" s="5">
        <v>41561.509039351855</v>
      </c>
      <c r="E142" s="7">
        <v>0</v>
      </c>
      <c r="F142" s="3" t="s">
        <v>0</v>
      </c>
      <c r="G142" s="3" t="s">
        <v>217</v>
      </c>
      <c r="H142" s="3" t="s">
        <v>214</v>
      </c>
    </row>
    <row r="143" spans="1:94" hidden="1">
      <c r="A143" s="1">
        <v>10046802</v>
      </c>
      <c r="B143" s="5">
        <v>41148</v>
      </c>
      <c r="C143" s="5">
        <v>41445</v>
      </c>
      <c r="D143" s="5">
        <v>41561.509039351855</v>
      </c>
      <c r="E143" s="7">
        <v>0</v>
      </c>
      <c r="F143" s="3" t="s">
        <v>0</v>
      </c>
      <c r="G143" s="3" t="s">
        <v>217</v>
      </c>
      <c r="H143" s="3" t="s">
        <v>214</v>
      </c>
    </row>
    <row r="144" spans="1:94" hidden="1">
      <c r="A144" s="1">
        <v>10046805</v>
      </c>
      <c r="B144" s="5">
        <v>41148</v>
      </c>
      <c r="C144" s="5">
        <v>41411</v>
      </c>
      <c r="D144" s="5">
        <v>41561.509050925924</v>
      </c>
      <c r="E144" s="7">
        <v>0</v>
      </c>
      <c r="F144" s="3" t="s">
        <v>0</v>
      </c>
      <c r="G144" s="3" t="s">
        <v>217</v>
      </c>
      <c r="H144" s="3" t="s">
        <v>214</v>
      </c>
    </row>
    <row r="145" spans="1:81" hidden="1">
      <c r="A145" s="1">
        <v>10046801</v>
      </c>
      <c r="B145" s="5">
        <v>41148</v>
      </c>
      <c r="C145" s="5">
        <v>41458</v>
      </c>
      <c r="D145" s="5">
        <v>41568.433888888889</v>
      </c>
      <c r="E145" s="7">
        <v>0</v>
      </c>
      <c r="F145" s="3" t="s">
        <v>0</v>
      </c>
      <c r="G145" s="3" t="s">
        <v>217</v>
      </c>
      <c r="H145" s="3" t="s">
        <v>214</v>
      </c>
    </row>
    <row r="146" spans="1:81" hidden="1">
      <c r="A146" s="1">
        <v>10046803</v>
      </c>
      <c r="B146" s="5">
        <v>41148</v>
      </c>
      <c r="C146" s="5">
        <v>41397</v>
      </c>
      <c r="D146" s="5">
        <v>41568.433888888889</v>
      </c>
      <c r="E146" s="7">
        <v>0</v>
      </c>
      <c r="F146" s="3" t="s">
        <v>0</v>
      </c>
      <c r="G146" s="3" t="s">
        <v>217</v>
      </c>
      <c r="H146" s="3" t="s">
        <v>214</v>
      </c>
    </row>
    <row r="147" spans="1:81" hidden="1">
      <c r="A147" s="1">
        <v>10046818</v>
      </c>
      <c r="B147" s="5">
        <v>41149</v>
      </c>
      <c r="C147" s="5">
        <v>41465</v>
      </c>
      <c r="D147" s="5">
        <v>41568.433900462966</v>
      </c>
      <c r="E147" s="7">
        <v>0</v>
      </c>
      <c r="F147" s="3" t="s">
        <v>0</v>
      </c>
      <c r="G147" s="3" t="s">
        <v>217</v>
      </c>
      <c r="H147" s="3" t="s">
        <v>214</v>
      </c>
    </row>
    <row r="148" spans="1:81" ht="60" hidden="1">
      <c r="A148" s="1">
        <v>10043824</v>
      </c>
      <c r="B148" s="5">
        <v>40893</v>
      </c>
      <c r="C148" s="5">
        <v>41338</v>
      </c>
      <c r="D148" s="5">
        <v>41574.854432870372</v>
      </c>
      <c r="E148" s="4">
        <v>970.02</v>
      </c>
      <c r="F148" s="3" t="s">
        <v>0</v>
      </c>
      <c r="G148" s="8" t="s">
        <v>78</v>
      </c>
      <c r="H148" s="3" t="s">
        <v>79</v>
      </c>
      <c r="I148" s="28">
        <f>($E148*($H$1/12))/2</f>
        <v>4.0417499999999995</v>
      </c>
      <c r="J148" s="28">
        <f t="shared" ref="J148:T148" si="68">($E148*($H$1/12))/2</f>
        <v>4.0417499999999995</v>
      </c>
      <c r="K148" s="28">
        <f t="shared" si="68"/>
        <v>4.0417499999999995</v>
      </c>
      <c r="L148" s="28">
        <f t="shared" si="68"/>
        <v>4.0417499999999995</v>
      </c>
      <c r="M148" s="28">
        <f t="shared" si="68"/>
        <v>4.0417499999999995</v>
      </c>
      <c r="N148" s="28">
        <f t="shared" si="68"/>
        <v>4.0417499999999995</v>
      </c>
      <c r="O148" s="28">
        <f t="shared" si="68"/>
        <v>4.0417499999999995</v>
      </c>
      <c r="P148" s="28">
        <f t="shared" si="68"/>
        <v>4.0417499999999995</v>
      </c>
      <c r="Q148" s="28">
        <f t="shared" si="68"/>
        <v>4.0417499999999995</v>
      </c>
      <c r="R148" s="28">
        <f t="shared" si="68"/>
        <v>4.0417499999999995</v>
      </c>
      <c r="S148" s="28">
        <f t="shared" si="68"/>
        <v>4.0417499999999995</v>
      </c>
      <c r="T148" s="28">
        <f t="shared" si="68"/>
        <v>4.0417499999999995</v>
      </c>
      <c r="U148" s="28">
        <f t="shared" ref="U148:BW148" si="69">($E148*($H$1/12))</f>
        <v>8.083499999999999</v>
      </c>
      <c r="V148" s="28">
        <f t="shared" si="69"/>
        <v>8.083499999999999</v>
      </c>
      <c r="W148" s="28">
        <f t="shared" si="69"/>
        <v>8.083499999999999</v>
      </c>
      <c r="X148" s="28">
        <f t="shared" si="69"/>
        <v>8.083499999999999</v>
      </c>
      <c r="Y148" s="28">
        <f t="shared" si="69"/>
        <v>8.083499999999999</v>
      </c>
      <c r="Z148" s="28">
        <f t="shared" si="69"/>
        <v>8.083499999999999</v>
      </c>
      <c r="AA148" s="28">
        <f t="shared" si="69"/>
        <v>8.083499999999999</v>
      </c>
      <c r="AB148" s="28">
        <f t="shared" si="69"/>
        <v>8.083499999999999</v>
      </c>
      <c r="AC148" s="28">
        <f t="shared" si="69"/>
        <v>8.083499999999999</v>
      </c>
      <c r="AD148" s="28">
        <f t="shared" si="69"/>
        <v>8.083499999999999</v>
      </c>
      <c r="AE148" s="28">
        <f t="shared" si="69"/>
        <v>8.083499999999999</v>
      </c>
      <c r="AF148" s="28">
        <f t="shared" si="69"/>
        <v>8.083499999999999</v>
      </c>
      <c r="AG148" s="28">
        <f t="shared" si="69"/>
        <v>8.083499999999999</v>
      </c>
      <c r="AH148" s="28">
        <f t="shared" si="69"/>
        <v>8.083499999999999</v>
      </c>
      <c r="AI148" s="28">
        <f t="shared" si="69"/>
        <v>8.083499999999999</v>
      </c>
      <c r="AJ148" s="28">
        <f t="shared" si="69"/>
        <v>8.083499999999999</v>
      </c>
      <c r="AK148" s="28">
        <f t="shared" si="69"/>
        <v>8.083499999999999</v>
      </c>
      <c r="AL148" s="28">
        <f t="shared" si="69"/>
        <v>8.083499999999999</v>
      </c>
      <c r="AM148" s="28">
        <f t="shared" si="69"/>
        <v>8.083499999999999</v>
      </c>
      <c r="AN148" s="28">
        <f t="shared" si="69"/>
        <v>8.083499999999999</v>
      </c>
      <c r="AO148" s="28">
        <f t="shared" si="69"/>
        <v>8.083499999999999</v>
      </c>
      <c r="AP148" s="28">
        <f t="shared" si="69"/>
        <v>8.083499999999999</v>
      </c>
      <c r="AQ148" s="28">
        <f t="shared" si="69"/>
        <v>8.083499999999999</v>
      </c>
      <c r="AR148" s="28">
        <f t="shared" si="69"/>
        <v>8.083499999999999</v>
      </c>
      <c r="AS148" s="28">
        <f t="shared" si="69"/>
        <v>8.083499999999999</v>
      </c>
      <c r="AT148" s="28">
        <f t="shared" si="69"/>
        <v>8.083499999999999</v>
      </c>
      <c r="AU148" s="28">
        <f t="shared" si="69"/>
        <v>8.083499999999999</v>
      </c>
      <c r="AV148" s="28">
        <f t="shared" si="69"/>
        <v>8.083499999999999</v>
      </c>
      <c r="AW148" s="28">
        <f t="shared" si="69"/>
        <v>8.083499999999999</v>
      </c>
      <c r="AX148" s="28">
        <f t="shared" si="69"/>
        <v>8.083499999999999</v>
      </c>
      <c r="AY148" s="28">
        <f t="shared" si="69"/>
        <v>8.083499999999999</v>
      </c>
      <c r="AZ148" s="28">
        <f t="shared" si="69"/>
        <v>8.083499999999999</v>
      </c>
      <c r="BA148" s="28">
        <f t="shared" si="69"/>
        <v>8.083499999999999</v>
      </c>
      <c r="BB148" s="28">
        <f t="shared" si="69"/>
        <v>8.083499999999999</v>
      </c>
      <c r="BC148" s="28">
        <f t="shared" si="69"/>
        <v>8.083499999999999</v>
      </c>
      <c r="BD148" s="28">
        <f t="shared" si="69"/>
        <v>8.083499999999999</v>
      </c>
      <c r="BE148" s="28">
        <f t="shared" si="69"/>
        <v>8.083499999999999</v>
      </c>
      <c r="BF148" s="28">
        <f t="shared" si="69"/>
        <v>8.083499999999999</v>
      </c>
      <c r="BG148" s="28">
        <f t="shared" si="69"/>
        <v>8.083499999999999</v>
      </c>
      <c r="BH148" s="28">
        <f t="shared" si="69"/>
        <v>8.083499999999999</v>
      </c>
      <c r="BI148" s="28">
        <f t="shared" si="69"/>
        <v>8.083499999999999</v>
      </c>
      <c r="BJ148" s="28">
        <f t="shared" si="69"/>
        <v>8.083499999999999</v>
      </c>
      <c r="BK148" s="28">
        <f t="shared" si="69"/>
        <v>8.083499999999999</v>
      </c>
      <c r="BL148" s="28">
        <f t="shared" si="69"/>
        <v>8.083499999999999</v>
      </c>
      <c r="BM148" s="28">
        <f t="shared" si="69"/>
        <v>8.083499999999999</v>
      </c>
      <c r="BN148" s="28">
        <f t="shared" si="69"/>
        <v>8.083499999999999</v>
      </c>
      <c r="BO148" s="28">
        <f t="shared" si="69"/>
        <v>8.083499999999999</v>
      </c>
      <c r="BP148" s="28">
        <f t="shared" si="69"/>
        <v>8.083499999999999</v>
      </c>
      <c r="BQ148" s="28">
        <f t="shared" si="69"/>
        <v>8.083499999999999</v>
      </c>
      <c r="BR148" s="28">
        <f t="shared" si="69"/>
        <v>8.083499999999999</v>
      </c>
      <c r="BS148" s="28">
        <f t="shared" si="69"/>
        <v>8.083499999999999</v>
      </c>
      <c r="BT148" s="28">
        <f t="shared" si="69"/>
        <v>8.083499999999999</v>
      </c>
      <c r="BU148" s="28">
        <f t="shared" si="69"/>
        <v>8.083499999999999</v>
      </c>
      <c r="BV148" s="28">
        <f t="shared" si="69"/>
        <v>8.083499999999999</v>
      </c>
      <c r="BW148" s="28">
        <f t="shared" si="69"/>
        <v>8.083499999999999</v>
      </c>
      <c r="BX148" s="28">
        <f t="shared" ref="BX148:CB148" si="70">($E148*($H$1/12))</f>
        <v>8.083499999999999</v>
      </c>
      <c r="BY148" s="28">
        <f t="shared" si="70"/>
        <v>8.083499999999999</v>
      </c>
      <c r="BZ148" s="28">
        <f t="shared" si="70"/>
        <v>8.083499999999999</v>
      </c>
      <c r="CA148" s="28">
        <f t="shared" si="70"/>
        <v>8.083499999999999</v>
      </c>
      <c r="CB148" s="28">
        <f t="shared" si="70"/>
        <v>8.083499999999999</v>
      </c>
      <c r="CC148" s="6" t="s">
        <v>1856</v>
      </c>
    </row>
    <row r="149" spans="1:81" hidden="1">
      <c r="A149" s="1">
        <v>10047767</v>
      </c>
      <c r="B149" s="5">
        <v>41326</v>
      </c>
      <c r="C149" s="5">
        <v>41512</v>
      </c>
      <c r="D149" s="5">
        <v>41574.854432870372</v>
      </c>
      <c r="E149" s="7">
        <v>0</v>
      </c>
      <c r="F149" s="3" t="s">
        <v>184</v>
      </c>
      <c r="G149" s="3" t="s">
        <v>217</v>
      </c>
      <c r="H149" s="3" t="s">
        <v>214</v>
      </c>
    </row>
    <row r="150" spans="1:81" hidden="1">
      <c r="A150" s="1">
        <v>10002944</v>
      </c>
      <c r="B150" s="5">
        <v>40102</v>
      </c>
      <c r="C150" s="5">
        <v>41556</v>
      </c>
      <c r="D150" s="5">
        <v>41595.723819444444</v>
      </c>
      <c r="E150" s="7">
        <v>0</v>
      </c>
      <c r="F150" s="14" t="s">
        <v>0</v>
      </c>
      <c r="G150" s="3" t="s">
        <v>217</v>
      </c>
      <c r="H150" s="3" t="s">
        <v>214</v>
      </c>
    </row>
    <row r="151" spans="1:81" hidden="1">
      <c r="A151" s="1">
        <v>10049245</v>
      </c>
      <c r="B151" s="5">
        <v>41591.638761574075</v>
      </c>
      <c r="C151" s="5">
        <v>41456</v>
      </c>
      <c r="D151" s="5">
        <v>41600.79247685185</v>
      </c>
      <c r="E151" s="4">
        <v>11534.6</v>
      </c>
      <c r="F151" s="3" t="s">
        <v>5</v>
      </c>
      <c r="G151" s="3" t="s">
        <v>120</v>
      </c>
      <c r="H151" s="3" t="s">
        <v>119</v>
      </c>
      <c r="I151" s="28">
        <f>($E151*($H$1/12))/2</f>
        <v>48.060833333333335</v>
      </c>
      <c r="J151" s="28">
        <f t="shared" ref="J151:T151" si="71">($E151*($H$1/12))/2</f>
        <v>48.060833333333335</v>
      </c>
      <c r="K151" s="28">
        <f t="shared" si="71"/>
        <v>48.060833333333335</v>
      </c>
      <c r="L151" s="28">
        <f t="shared" si="71"/>
        <v>48.060833333333335</v>
      </c>
      <c r="M151" s="28">
        <f t="shared" si="71"/>
        <v>48.060833333333335</v>
      </c>
      <c r="N151" s="28">
        <f t="shared" si="71"/>
        <v>48.060833333333335</v>
      </c>
      <c r="O151" s="28">
        <f t="shared" si="71"/>
        <v>48.060833333333335</v>
      </c>
      <c r="P151" s="28">
        <f t="shared" si="71"/>
        <v>48.060833333333335</v>
      </c>
      <c r="Q151" s="28">
        <f t="shared" si="71"/>
        <v>48.060833333333335</v>
      </c>
      <c r="R151" s="28">
        <f t="shared" si="71"/>
        <v>48.060833333333335</v>
      </c>
      <c r="S151" s="28">
        <f t="shared" si="71"/>
        <v>48.060833333333335</v>
      </c>
      <c r="T151" s="28">
        <f t="shared" si="71"/>
        <v>48.060833333333335</v>
      </c>
      <c r="U151" s="28">
        <f t="shared" ref="U151:CA151" si="72">($E151*($H$1/12))</f>
        <v>96.12166666666667</v>
      </c>
      <c r="V151" s="28">
        <f t="shared" si="72"/>
        <v>96.12166666666667</v>
      </c>
      <c r="W151" s="28">
        <f t="shared" si="72"/>
        <v>96.12166666666667</v>
      </c>
      <c r="X151" s="28">
        <f t="shared" si="72"/>
        <v>96.12166666666667</v>
      </c>
      <c r="Y151" s="28">
        <f t="shared" si="72"/>
        <v>96.12166666666667</v>
      </c>
      <c r="Z151" s="28">
        <f t="shared" si="72"/>
        <v>96.12166666666667</v>
      </c>
      <c r="AA151" s="28">
        <f t="shared" si="72"/>
        <v>96.12166666666667</v>
      </c>
      <c r="AB151" s="28">
        <f t="shared" si="72"/>
        <v>96.12166666666667</v>
      </c>
      <c r="AC151" s="28">
        <f t="shared" si="72"/>
        <v>96.12166666666667</v>
      </c>
      <c r="AD151" s="28">
        <f t="shared" si="72"/>
        <v>96.12166666666667</v>
      </c>
      <c r="AE151" s="28">
        <f t="shared" si="72"/>
        <v>96.12166666666667</v>
      </c>
      <c r="AF151" s="28">
        <f t="shared" si="72"/>
        <v>96.12166666666667</v>
      </c>
      <c r="AG151" s="28">
        <f t="shared" si="72"/>
        <v>96.12166666666667</v>
      </c>
      <c r="AH151" s="28">
        <f t="shared" si="72"/>
        <v>96.12166666666667</v>
      </c>
      <c r="AI151" s="28">
        <f t="shared" si="72"/>
        <v>96.12166666666667</v>
      </c>
      <c r="AJ151" s="28">
        <f t="shared" si="72"/>
        <v>96.12166666666667</v>
      </c>
      <c r="AK151" s="28">
        <f t="shared" si="72"/>
        <v>96.12166666666667</v>
      </c>
      <c r="AL151" s="28">
        <f t="shared" si="72"/>
        <v>96.12166666666667</v>
      </c>
      <c r="AM151" s="28">
        <f t="shared" si="72"/>
        <v>96.12166666666667</v>
      </c>
      <c r="AN151" s="28">
        <f t="shared" si="72"/>
        <v>96.12166666666667</v>
      </c>
      <c r="AO151" s="28">
        <f t="shared" si="72"/>
        <v>96.12166666666667</v>
      </c>
      <c r="AP151" s="28">
        <f t="shared" si="72"/>
        <v>96.12166666666667</v>
      </c>
      <c r="AQ151" s="28">
        <f t="shared" si="72"/>
        <v>96.12166666666667</v>
      </c>
      <c r="AR151" s="28">
        <f t="shared" si="72"/>
        <v>96.12166666666667</v>
      </c>
      <c r="AS151" s="28">
        <f t="shared" si="72"/>
        <v>96.12166666666667</v>
      </c>
      <c r="AT151" s="28">
        <f t="shared" si="72"/>
        <v>96.12166666666667</v>
      </c>
      <c r="AU151" s="28">
        <f t="shared" si="72"/>
        <v>96.12166666666667</v>
      </c>
      <c r="AV151" s="28">
        <f t="shared" si="72"/>
        <v>96.12166666666667</v>
      </c>
      <c r="AW151" s="28">
        <f t="shared" si="72"/>
        <v>96.12166666666667</v>
      </c>
      <c r="AX151" s="28">
        <f t="shared" si="72"/>
        <v>96.12166666666667</v>
      </c>
      <c r="AY151" s="28">
        <f t="shared" si="72"/>
        <v>96.12166666666667</v>
      </c>
      <c r="AZ151" s="28">
        <f t="shared" si="72"/>
        <v>96.12166666666667</v>
      </c>
      <c r="BA151" s="28">
        <f t="shared" si="72"/>
        <v>96.12166666666667</v>
      </c>
      <c r="BB151" s="28">
        <f t="shared" si="72"/>
        <v>96.12166666666667</v>
      </c>
      <c r="BC151" s="28">
        <f t="shared" si="72"/>
        <v>96.12166666666667</v>
      </c>
      <c r="BD151" s="28">
        <f t="shared" si="72"/>
        <v>96.12166666666667</v>
      </c>
      <c r="BE151" s="28">
        <f t="shared" si="72"/>
        <v>96.12166666666667</v>
      </c>
      <c r="BF151" s="28">
        <f t="shared" si="72"/>
        <v>96.12166666666667</v>
      </c>
      <c r="BG151" s="28">
        <f t="shared" si="72"/>
        <v>96.12166666666667</v>
      </c>
      <c r="BH151" s="28">
        <f t="shared" si="72"/>
        <v>96.12166666666667</v>
      </c>
      <c r="BI151" s="28">
        <f t="shared" si="72"/>
        <v>96.12166666666667</v>
      </c>
      <c r="BJ151" s="28">
        <f t="shared" si="72"/>
        <v>96.12166666666667</v>
      </c>
      <c r="BK151" s="28">
        <f t="shared" si="72"/>
        <v>96.12166666666667</v>
      </c>
      <c r="BL151" s="28">
        <f t="shared" si="72"/>
        <v>96.12166666666667</v>
      </c>
      <c r="BM151" s="28">
        <f t="shared" si="72"/>
        <v>96.12166666666667</v>
      </c>
      <c r="BN151" s="28">
        <f t="shared" si="72"/>
        <v>96.12166666666667</v>
      </c>
      <c r="BO151" s="28">
        <f t="shared" si="72"/>
        <v>96.12166666666667</v>
      </c>
      <c r="BP151" s="28">
        <f t="shared" si="72"/>
        <v>96.12166666666667</v>
      </c>
      <c r="BQ151" s="28">
        <f t="shared" si="72"/>
        <v>96.12166666666667</v>
      </c>
      <c r="BR151" s="28">
        <f t="shared" si="72"/>
        <v>96.12166666666667</v>
      </c>
      <c r="BS151" s="28">
        <f t="shared" si="72"/>
        <v>96.12166666666667</v>
      </c>
      <c r="BT151" s="28">
        <f t="shared" si="72"/>
        <v>96.12166666666667</v>
      </c>
      <c r="BU151" s="28">
        <f t="shared" si="72"/>
        <v>96.12166666666667</v>
      </c>
      <c r="BV151" s="28">
        <f t="shared" si="72"/>
        <v>96.12166666666667</v>
      </c>
      <c r="BW151" s="28">
        <f t="shared" si="72"/>
        <v>96.12166666666667</v>
      </c>
      <c r="BX151" s="28">
        <f t="shared" si="72"/>
        <v>96.12166666666667</v>
      </c>
      <c r="BY151" s="28">
        <f t="shared" si="72"/>
        <v>96.12166666666667</v>
      </c>
      <c r="BZ151" s="28">
        <f t="shared" si="72"/>
        <v>96.12166666666667</v>
      </c>
      <c r="CA151" s="28">
        <f t="shared" si="72"/>
        <v>96.12166666666667</v>
      </c>
      <c r="CB151" s="28">
        <f t="shared" ref="CB151" si="73">($E151*($H$1/12))</f>
        <v>96.12166666666667</v>
      </c>
      <c r="CC151" s="6" t="s">
        <v>1856</v>
      </c>
    </row>
    <row r="152" spans="1:81" hidden="1">
      <c r="A152" s="1">
        <v>10048583</v>
      </c>
      <c r="B152" s="5">
        <v>41438</v>
      </c>
      <c r="C152" s="5">
        <v>41533</v>
      </c>
      <c r="D152" s="5">
        <v>41605.459178240744</v>
      </c>
      <c r="E152" s="7">
        <v>0</v>
      </c>
      <c r="F152" s="3" t="s">
        <v>8</v>
      </c>
      <c r="G152" s="3" t="s">
        <v>217</v>
      </c>
      <c r="H152" s="3" t="s">
        <v>214</v>
      </c>
    </row>
    <row r="153" spans="1:81" hidden="1">
      <c r="A153" s="1">
        <v>10047950</v>
      </c>
      <c r="B153" s="5">
        <v>41360</v>
      </c>
      <c r="C153" s="5">
        <v>41471</v>
      </c>
      <c r="D153" s="5">
        <v>41609.675995370373</v>
      </c>
      <c r="E153" s="7">
        <v>0</v>
      </c>
      <c r="F153" s="3" t="s">
        <v>185</v>
      </c>
      <c r="G153" s="3" t="s">
        <v>217</v>
      </c>
      <c r="H153" s="3" t="s">
        <v>214</v>
      </c>
    </row>
    <row r="154" spans="1:81" hidden="1">
      <c r="A154" s="1">
        <v>10048449</v>
      </c>
      <c r="B154" s="5">
        <v>41428</v>
      </c>
      <c r="C154" s="5">
        <v>41544</v>
      </c>
      <c r="D154" s="5">
        <v>41609.675995370373</v>
      </c>
      <c r="E154" s="7">
        <v>0</v>
      </c>
      <c r="F154" s="3" t="s">
        <v>8</v>
      </c>
      <c r="G154" s="3" t="s">
        <v>217</v>
      </c>
      <c r="H154" s="3" t="s">
        <v>214</v>
      </c>
    </row>
    <row r="155" spans="1:81" ht="60" hidden="1">
      <c r="A155" s="1">
        <v>10047156</v>
      </c>
      <c r="B155" s="5">
        <v>41250</v>
      </c>
      <c r="C155" s="5">
        <v>41541</v>
      </c>
      <c r="D155" s="5">
        <v>41620.458472222221</v>
      </c>
      <c r="E155" s="2">
        <f>6184.6+20851.44+376.55</f>
        <v>27412.59</v>
      </c>
      <c r="F155" s="3" t="s">
        <v>5</v>
      </c>
      <c r="G155" s="8" t="s">
        <v>22</v>
      </c>
      <c r="H155" s="3" t="s">
        <v>175</v>
      </c>
      <c r="I155" s="28">
        <f>($E155*($H$1/12))/2</f>
        <v>114.21912500000001</v>
      </c>
      <c r="J155" s="28">
        <f t="shared" ref="J155:T155" si="74">($E155*($H$1/12))/2</f>
        <v>114.21912500000001</v>
      </c>
      <c r="K155" s="28">
        <f t="shared" si="74"/>
        <v>114.21912500000001</v>
      </c>
      <c r="L155" s="28">
        <f t="shared" si="74"/>
        <v>114.21912500000001</v>
      </c>
      <c r="M155" s="28">
        <f t="shared" si="74"/>
        <v>114.21912500000001</v>
      </c>
      <c r="N155" s="28">
        <f t="shared" si="74"/>
        <v>114.21912500000001</v>
      </c>
      <c r="O155" s="28">
        <f t="shared" si="74"/>
        <v>114.21912500000001</v>
      </c>
      <c r="P155" s="28">
        <f t="shared" si="74"/>
        <v>114.21912500000001</v>
      </c>
      <c r="Q155" s="28">
        <f t="shared" si="74"/>
        <v>114.21912500000001</v>
      </c>
      <c r="R155" s="28">
        <f t="shared" si="74"/>
        <v>114.21912500000001</v>
      </c>
      <c r="S155" s="28">
        <f t="shared" si="74"/>
        <v>114.21912500000001</v>
      </c>
      <c r="T155" s="28">
        <f t="shared" si="74"/>
        <v>114.21912500000001</v>
      </c>
      <c r="U155" s="28">
        <f t="shared" ref="U155:CB155" si="75">($E155*($H$1/12))</f>
        <v>228.43825000000001</v>
      </c>
      <c r="V155" s="28">
        <f t="shared" si="75"/>
        <v>228.43825000000001</v>
      </c>
      <c r="W155" s="28">
        <f t="shared" si="75"/>
        <v>228.43825000000001</v>
      </c>
      <c r="X155" s="28">
        <f t="shared" si="75"/>
        <v>228.43825000000001</v>
      </c>
      <c r="Y155" s="28">
        <f t="shared" si="75"/>
        <v>228.43825000000001</v>
      </c>
      <c r="Z155" s="28">
        <f t="shared" si="75"/>
        <v>228.43825000000001</v>
      </c>
      <c r="AA155" s="28">
        <f t="shared" si="75"/>
        <v>228.43825000000001</v>
      </c>
      <c r="AB155" s="28">
        <f t="shared" si="75"/>
        <v>228.43825000000001</v>
      </c>
      <c r="AC155" s="28">
        <f t="shared" si="75"/>
        <v>228.43825000000001</v>
      </c>
      <c r="AD155" s="28">
        <f t="shared" si="75"/>
        <v>228.43825000000001</v>
      </c>
      <c r="AE155" s="28">
        <f t="shared" si="75"/>
        <v>228.43825000000001</v>
      </c>
      <c r="AF155" s="28">
        <f t="shared" si="75"/>
        <v>228.43825000000001</v>
      </c>
      <c r="AG155" s="28">
        <f t="shared" si="75"/>
        <v>228.43825000000001</v>
      </c>
      <c r="AH155" s="28">
        <f t="shared" si="75"/>
        <v>228.43825000000001</v>
      </c>
      <c r="AI155" s="28">
        <f t="shared" si="75"/>
        <v>228.43825000000001</v>
      </c>
      <c r="AJ155" s="28">
        <f t="shared" si="75"/>
        <v>228.43825000000001</v>
      </c>
      <c r="AK155" s="28">
        <f t="shared" si="75"/>
        <v>228.43825000000001</v>
      </c>
      <c r="AL155" s="28">
        <f t="shared" si="75"/>
        <v>228.43825000000001</v>
      </c>
      <c r="AM155" s="28">
        <f t="shared" si="75"/>
        <v>228.43825000000001</v>
      </c>
      <c r="AN155" s="28">
        <f t="shared" si="75"/>
        <v>228.43825000000001</v>
      </c>
      <c r="AO155" s="28">
        <f t="shared" si="75"/>
        <v>228.43825000000001</v>
      </c>
      <c r="AP155" s="28">
        <f t="shared" si="75"/>
        <v>228.43825000000001</v>
      </c>
      <c r="AQ155" s="28">
        <f t="shared" si="75"/>
        <v>228.43825000000001</v>
      </c>
      <c r="AR155" s="28">
        <f t="shared" si="75"/>
        <v>228.43825000000001</v>
      </c>
      <c r="AS155" s="28">
        <f t="shared" si="75"/>
        <v>228.43825000000001</v>
      </c>
      <c r="AT155" s="28">
        <f t="shared" si="75"/>
        <v>228.43825000000001</v>
      </c>
      <c r="AU155" s="28">
        <f t="shared" si="75"/>
        <v>228.43825000000001</v>
      </c>
      <c r="AV155" s="28">
        <f t="shared" si="75"/>
        <v>228.43825000000001</v>
      </c>
      <c r="AW155" s="28">
        <f t="shared" si="75"/>
        <v>228.43825000000001</v>
      </c>
      <c r="AX155" s="28">
        <f t="shared" si="75"/>
        <v>228.43825000000001</v>
      </c>
      <c r="AY155" s="28">
        <f t="shared" si="75"/>
        <v>228.43825000000001</v>
      </c>
      <c r="AZ155" s="28">
        <f t="shared" si="75"/>
        <v>228.43825000000001</v>
      </c>
      <c r="BA155" s="28">
        <f t="shared" si="75"/>
        <v>228.43825000000001</v>
      </c>
      <c r="BB155" s="28">
        <f t="shared" si="75"/>
        <v>228.43825000000001</v>
      </c>
      <c r="BC155" s="28">
        <f t="shared" si="75"/>
        <v>228.43825000000001</v>
      </c>
      <c r="BD155" s="28">
        <f t="shared" si="75"/>
        <v>228.43825000000001</v>
      </c>
      <c r="BE155" s="28">
        <f t="shared" si="75"/>
        <v>228.43825000000001</v>
      </c>
      <c r="BF155" s="28">
        <f t="shared" si="75"/>
        <v>228.43825000000001</v>
      </c>
      <c r="BG155" s="28">
        <f t="shared" si="75"/>
        <v>228.43825000000001</v>
      </c>
      <c r="BH155" s="28">
        <f t="shared" si="75"/>
        <v>228.43825000000001</v>
      </c>
      <c r="BI155" s="28">
        <f t="shared" si="75"/>
        <v>228.43825000000001</v>
      </c>
      <c r="BJ155" s="28">
        <f t="shared" si="75"/>
        <v>228.43825000000001</v>
      </c>
      <c r="BK155" s="28">
        <f t="shared" si="75"/>
        <v>228.43825000000001</v>
      </c>
      <c r="BL155" s="28">
        <f t="shared" si="75"/>
        <v>228.43825000000001</v>
      </c>
      <c r="BM155" s="28">
        <f t="shared" si="75"/>
        <v>228.43825000000001</v>
      </c>
      <c r="BN155" s="28">
        <f t="shared" si="75"/>
        <v>228.43825000000001</v>
      </c>
      <c r="BO155" s="28">
        <f t="shared" si="75"/>
        <v>228.43825000000001</v>
      </c>
      <c r="BP155" s="28">
        <f t="shared" si="75"/>
        <v>228.43825000000001</v>
      </c>
      <c r="BQ155" s="28">
        <f t="shared" si="75"/>
        <v>228.43825000000001</v>
      </c>
      <c r="BR155" s="28">
        <f t="shared" si="75"/>
        <v>228.43825000000001</v>
      </c>
      <c r="BS155" s="28">
        <f t="shared" si="75"/>
        <v>228.43825000000001</v>
      </c>
      <c r="BT155" s="28">
        <f t="shared" si="75"/>
        <v>228.43825000000001</v>
      </c>
      <c r="BU155" s="28">
        <f t="shared" si="75"/>
        <v>228.43825000000001</v>
      </c>
      <c r="BV155" s="28">
        <f t="shared" si="75"/>
        <v>228.43825000000001</v>
      </c>
      <c r="BW155" s="28">
        <f t="shared" si="75"/>
        <v>228.43825000000001</v>
      </c>
      <c r="BX155" s="28">
        <f t="shared" si="75"/>
        <v>228.43825000000001</v>
      </c>
      <c r="BY155" s="28">
        <f t="shared" si="75"/>
        <v>228.43825000000001</v>
      </c>
      <c r="BZ155" s="28">
        <f t="shared" si="75"/>
        <v>228.43825000000001</v>
      </c>
      <c r="CA155" s="28">
        <f t="shared" si="75"/>
        <v>228.43825000000001</v>
      </c>
      <c r="CB155" s="28">
        <f t="shared" si="75"/>
        <v>228.43825000000001</v>
      </c>
      <c r="CC155" s="6" t="s">
        <v>1856</v>
      </c>
    </row>
    <row r="156" spans="1:81" hidden="1">
      <c r="A156" s="1">
        <v>10048684</v>
      </c>
      <c r="B156" s="5">
        <v>41456</v>
      </c>
      <c r="C156" s="5">
        <v>41470</v>
      </c>
      <c r="D156" s="5">
        <v>41624.747743055559</v>
      </c>
      <c r="E156" s="7">
        <v>0</v>
      </c>
      <c r="F156" s="3" t="s">
        <v>4</v>
      </c>
      <c r="G156" s="3" t="s">
        <v>217</v>
      </c>
      <c r="H156" s="3" t="s">
        <v>214</v>
      </c>
    </row>
    <row r="157" spans="1:81" hidden="1">
      <c r="A157" s="1">
        <v>10048117</v>
      </c>
      <c r="B157" s="5">
        <v>41393</v>
      </c>
      <c r="C157" s="5">
        <v>41470</v>
      </c>
      <c r="D157" s="5">
        <v>41646.709618055553</v>
      </c>
      <c r="E157" s="7">
        <v>0</v>
      </c>
      <c r="F157" s="3" t="s">
        <v>8</v>
      </c>
      <c r="G157" s="3" t="s">
        <v>217</v>
      </c>
      <c r="H157" s="3" t="s">
        <v>214</v>
      </c>
    </row>
    <row r="158" spans="1:81" ht="30" hidden="1">
      <c r="A158" s="1">
        <v>10047766</v>
      </c>
      <c r="B158" s="5">
        <v>41326</v>
      </c>
      <c r="C158" s="5">
        <v>41498</v>
      </c>
      <c r="D158" s="5">
        <v>41649.399988425925</v>
      </c>
      <c r="E158" s="2">
        <f>21750.16+4102.2</f>
        <v>25852.36</v>
      </c>
      <c r="F158" s="3" t="s">
        <v>13</v>
      </c>
      <c r="G158" s="8" t="s">
        <v>89</v>
      </c>
      <c r="H158" s="3" t="s">
        <v>88</v>
      </c>
      <c r="I158" s="28">
        <f>($E158*($H$1/12))/2</f>
        <v>107.71816666666666</v>
      </c>
      <c r="J158" s="28">
        <f t="shared" ref="J158:T158" si="76">($E158*($H$1/12))/2</f>
        <v>107.71816666666666</v>
      </c>
      <c r="K158" s="28">
        <f t="shared" si="76"/>
        <v>107.71816666666666</v>
      </c>
      <c r="L158" s="28">
        <f t="shared" si="76"/>
        <v>107.71816666666666</v>
      </c>
      <c r="M158" s="28">
        <f t="shared" si="76"/>
        <v>107.71816666666666</v>
      </c>
      <c r="N158" s="28">
        <f t="shared" si="76"/>
        <v>107.71816666666666</v>
      </c>
      <c r="O158" s="28">
        <f t="shared" si="76"/>
        <v>107.71816666666666</v>
      </c>
      <c r="P158" s="28">
        <f t="shared" si="76"/>
        <v>107.71816666666666</v>
      </c>
      <c r="Q158" s="28">
        <f t="shared" si="76"/>
        <v>107.71816666666666</v>
      </c>
      <c r="R158" s="28">
        <f t="shared" si="76"/>
        <v>107.71816666666666</v>
      </c>
      <c r="S158" s="28">
        <f t="shared" si="76"/>
        <v>107.71816666666666</v>
      </c>
      <c r="T158" s="28">
        <f t="shared" si="76"/>
        <v>107.71816666666666</v>
      </c>
      <c r="U158" s="28">
        <f t="shared" ref="U158:CB158" si="77">($E158*($H$1/12))</f>
        <v>215.43633333333332</v>
      </c>
      <c r="V158" s="28">
        <f t="shared" si="77"/>
        <v>215.43633333333332</v>
      </c>
      <c r="W158" s="28">
        <f t="shared" si="77"/>
        <v>215.43633333333332</v>
      </c>
      <c r="X158" s="28">
        <f t="shared" si="77"/>
        <v>215.43633333333332</v>
      </c>
      <c r="Y158" s="28">
        <f t="shared" si="77"/>
        <v>215.43633333333332</v>
      </c>
      <c r="Z158" s="28">
        <f t="shared" si="77"/>
        <v>215.43633333333332</v>
      </c>
      <c r="AA158" s="28">
        <f t="shared" si="77"/>
        <v>215.43633333333332</v>
      </c>
      <c r="AB158" s="28">
        <f t="shared" si="77"/>
        <v>215.43633333333332</v>
      </c>
      <c r="AC158" s="28">
        <f t="shared" si="77"/>
        <v>215.43633333333332</v>
      </c>
      <c r="AD158" s="28">
        <f t="shared" si="77"/>
        <v>215.43633333333332</v>
      </c>
      <c r="AE158" s="28">
        <f t="shared" si="77"/>
        <v>215.43633333333332</v>
      </c>
      <c r="AF158" s="28">
        <f t="shared" si="77"/>
        <v>215.43633333333332</v>
      </c>
      <c r="AG158" s="28">
        <f t="shared" si="77"/>
        <v>215.43633333333332</v>
      </c>
      <c r="AH158" s="28">
        <f t="shared" si="77"/>
        <v>215.43633333333332</v>
      </c>
      <c r="AI158" s="28">
        <f t="shared" si="77"/>
        <v>215.43633333333332</v>
      </c>
      <c r="AJ158" s="28">
        <f t="shared" si="77"/>
        <v>215.43633333333332</v>
      </c>
      <c r="AK158" s="28">
        <f t="shared" si="77"/>
        <v>215.43633333333332</v>
      </c>
      <c r="AL158" s="28">
        <f t="shared" si="77"/>
        <v>215.43633333333332</v>
      </c>
      <c r="AM158" s="28">
        <f t="shared" si="77"/>
        <v>215.43633333333332</v>
      </c>
      <c r="AN158" s="28">
        <f t="shared" si="77"/>
        <v>215.43633333333332</v>
      </c>
      <c r="AO158" s="28">
        <f t="shared" si="77"/>
        <v>215.43633333333332</v>
      </c>
      <c r="AP158" s="28">
        <f t="shared" si="77"/>
        <v>215.43633333333332</v>
      </c>
      <c r="AQ158" s="28">
        <f t="shared" si="77"/>
        <v>215.43633333333332</v>
      </c>
      <c r="AR158" s="28">
        <f t="shared" si="77"/>
        <v>215.43633333333332</v>
      </c>
      <c r="AS158" s="28">
        <f t="shared" si="77"/>
        <v>215.43633333333332</v>
      </c>
      <c r="AT158" s="28">
        <f t="shared" si="77"/>
        <v>215.43633333333332</v>
      </c>
      <c r="AU158" s="28">
        <f t="shared" si="77"/>
        <v>215.43633333333332</v>
      </c>
      <c r="AV158" s="28">
        <f t="shared" si="77"/>
        <v>215.43633333333332</v>
      </c>
      <c r="AW158" s="28">
        <f t="shared" si="77"/>
        <v>215.43633333333332</v>
      </c>
      <c r="AX158" s="28">
        <f t="shared" si="77"/>
        <v>215.43633333333332</v>
      </c>
      <c r="AY158" s="28">
        <f t="shared" si="77"/>
        <v>215.43633333333332</v>
      </c>
      <c r="AZ158" s="28">
        <f t="shared" si="77"/>
        <v>215.43633333333332</v>
      </c>
      <c r="BA158" s="28">
        <f t="shared" si="77"/>
        <v>215.43633333333332</v>
      </c>
      <c r="BB158" s="28">
        <f t="shared" si="77"/>
        <v>215.43633333333332</v>
      </c>
      <c r="BC158" s="28">
        <f t="shared" si="77"/>
        <v>215.43633333333332</v>
      </c>
      <c r="BD158" s="28">
        <f t="shared" si="77"/>
        <v>215.43633333333332</v>
      </c>
      <c r="BE158" s="28">
        <f t="shared" si="77"/>
        <v>215.43633333333332</v>
      </c>
      <c r="BF158" s="28">
        <f t="shared" si="77"/>
        <v>215.43633333333332</v>
      </c>
      <c r="BG158" s="28">
        <f t="shared" si="77"/>
        <v>215.43633333333332</v>
      </c>
      <c r="BH158" s="28">
        <f t="shared" si="77"/>
        <v>215.43633333333332</v>
      </c>
      <c r="BI158" s="28">
        <f t="shared" si="77"/>
        <v>215.43633333333332</v>
      </c>
      <c r="BJ158" s="28">
        <f t="shared" si="77"/>
        <v>215.43633333333332</v>
      </c>
      <c r="BK158" s="28">
        <f t="shared" si="77"/>
        <v>215.43633333333332</v>
      </c>
      <c r="BL158" s="28">
        <f t="shared" si="77"/>
        <v>215.43633333333332</v>
      </c>
      <c r="BM158" s="28">
        <f t="shared" si="77"/>
        <v>215.43633333333332</v>
      </c>
      <c r="BN158" s="28">
        <f t="shared" si="77"/>
        <v>215.43633333333332</v>
      </c>
      <c r="BO158" s="28">
        <f t="shared" si="77"/>
        <v>215.43633333333332</v>
      </c>
      <c r="BP158" s="28">
        <f t="shared" si="77"/>
        <v>215.43633333333332</v>
      </c>
      <c r="BQ158" s="28">
        <f t="shared" si="77"/>
        <v>215.43633333333332</v>
      </c>
      <c r="BR158" s="28">
        <f t="shared" si="77"/>
        <v>215.43633333333332</v>
      </c>
      <c r="BS158" s="28">
        <f t="shared" si="77"/>
        <v>215.43633333333332</v>
      </c>
      <c r="BT158" s="28">
        <f t="shared" si="77"/>
        <v>215.43633333333332</v>
      </c>
      <c r="BU158" s="28">
        <f t="shared" si="77"/>
        <v>215.43633333333332</v>
      </c>
      <c r="BV158" s="28">
        <f t="shared" si="77"/>
        <v>215.43633333333332</v>
      </c>
      <c r="BW158" s="28">
        <f t="shared" si="77"/>
        <v>215.43633333333332</v>
      </c>
      <c r="BX158" s="28">
        <f t="shared" si="77"/>
        <v>215.43633333333332</v>
      </c>
      <c r="BY158" s="28">
        <f t="shared" si="77"/>
        <v>215.43633333333332</v>
      </c>
      <c r="BZ158" s="28">
        <f t="shared" si="77"/>
        <v>215.43633333333332</v>
      </c>
      <c r="CA158" s="28">
        <f t="shared" si="77"/>
        <v>215.43633333333332</v>
      </c>
      <c r="CB158" s="28">
        <f t="shared" si="77"/>
        <v>215.43633333333332</v>
      </c>
      <c r="CC158" s="6" t="s">
        <v>1856</v>
      </c>
    </row>
    <row r="159" spans="1:81" hidden="1">
      <c r="A159" s="1">
        <v>10048021</v>
      </c>
      <c r="B159" s="5">
        <v>41367</v>
      </c>
      <c r="C159" s="5">
        <v>41372</v>
      </c>
      <c r="D159" s="5">
        <v>41654.723761574074</v>
      </c>
      <c r="E159" s="7">
        <v>0</v>
      </c>
      <c r="F159" s="3" t="s">
        <v>185</v>
      </c>
      <c r="G159" s="3" t="s">
        <v>217</v>
      </c>
      <c r="H159" s="3" t="s">
        <v>214</v>
      </c>
    </row>
    <row r="160" spans="1:81" hidden="1">
      <c r="A160" s="1">
        <v>10048028</v>
      </c>
      <c r="B160" s="5">
        <v>41369</v>
      </c>
      <c r="C160" s="5">
        <v>41372</v>
      </c>
      <c r="D160" s="5">
        <v>41654.723773148151</v>
      </c>
      <c r="E160" s="7">
        <v>0</v>
      </c>
      <c r="F160" s="3" t="s">
        <v>185</v>
      </c>
      <c r="G160" s="3" t="s">
        <v>217</v>
      </c>
      <c r="H160" s="3" t="s">
        <v>214</v>
      </c>
    </row>
    <row r="161" spans="1:94" hidden="1">
      <c r="A161" s="1">
        <v>10048107</v>
      </c>
      <c r="B161" s="5">
        <v>41389</v>
      </c>
      <c r="C161" s="5">
        <v>41537</v>
      </c>
      <c r="D161" s="5">
        <v>41654.724537037036</v>
      </c>
      <c r="E161" s="7">
        <v>0</v>
      </c>
      <c r="F161" s="3" t="s">
        <v>8</v>
      </c>
      <c r="G161" s="3" t="s">
        <v>217</v>
      </c>
      <c r="H161" s="3" t="s">
        <v>214</v>
      </c>
    </row>
    <row r="162" spans="1:94" hidden="1">
      <c r="A162" s="1">
        <v>10049071</v>
      </c>
      <c r="B162" s="5">
        <v>41542.388842592591</v>
      </c>
      <c r="C162" s="5">
        <v>41600</v>
      </c>
      <c r="D162" s="5">
        <v>41656.762025462966</v>
      </c>
      <c r="E162" s="7">
        <v>0</v>
      </c>
      <c r="F162" s="3" t="s">
        <v>5</v>
      </c>
      <c r="G162" s="3" t="s">
        <v>217</v>
      </c>
      <c r="H162" s="3" t="s">
        <v>214</v>
      </c>
    </row>
    <row r="163" spans="1:94" hidden="1">
      <c r="A163" s="1">
        <v>10048100</v>
      </c>
      <c r="B163" s="5">
        <v>41382</v>
      </c>
      <c r="C163" s="5">
        <v>41426</v>
      </c>
      <c r="D163" s="5">
        <v>41659.542754629627</v>
      </c>
      <c r="E163" s="4">
        <v>0</v>
      </c>
      <c r="F163" s="3" t="s">
        <v>8</v>
      </c>
      <c r="G163" s="3" t="s">
        <v>217</v>
      </c>
      <c r="H163" s="3" t="s">
        <v>119</v>
      </c>
    </row>
    <row r="164" spans="1:94" hidden="1">
      <c r="A164" s="1">
        <v>10049031</v>
      </c>
      <c r="B164" s="5">
        <v>41530.408773148149</v>
      </c>
      <c r="C164" s="5">
        <v>41593</v>
      </c>
      <c r="D164" s="5">
        <v>41659.542754629627</v>
      </c>
      <c r="E164" s="7">
        <v>0</v>
      </c>
      <c r="F164" s="3" t="s">
        <v>4</v>
      </c>
      <c r="G164" s="3" t="s">
        <v>217</v>
      </c>
      <c r="H164" s="3" t="s">
        <v>214</v>
      </c>
    </row>
    <row r="165" spans="1:94" hidden="1">
      <c r="A165" s="1">
        <v>10047631</v>
      </c>
      <c r="B165" s="5">
        <v>41297</v>
      </c>
      <c r="C165" s="5">
        <v>41534</v>
      </c>
      <c r="D165" s="5">
        <v>41659.763506944444</v>
      </c>
      <c r="E165" s="4">
        <v>14227.9</v>
      </c>
      <c r="F165" s="3" t="s">
        <v>0</v>
      </c>
      <c r="G165" s="3" t="s">
        <v>38</v>
      </c>
      <c r="H165" s="3" t="s">
        <v>26</v>
      </c>
      <c r="I165" s="28">
        <f>($E165*($H$1/12))/2</f>
        <v>59.282916666666665</v>
      </c>
      <c r="J165" s="28">
        <f t="shared" ref="J165:T165" si="78">($E165*($H$1/12))/2</f>
        <v>59.282916666666665</v>
      </c>
      <c r="K165" s="28">
        <f t="shared" si="78"/>
        <v>59.282916666666665</v>
      </c>
      <c r="L165" s="28">
        <f t="shared" si="78"/>
        <v>59.282916666666665</v>
      </c>
      <c r="M165" s="28">
        <f t="shared" si="78"/>
        <v>59.282916666666665</v>
      </c>
      <c r="N165" s="28">
        <f t="shared" si="78"/>
        <v>59.282916666666665</v>
      </c>
      <c r="O165" s="28">
        <f t="shared" si="78"/>
        <v>59.282916666666665</v>
      </c>
      <c r="P165" s="28">
        <f t="shared" si="78"/>
        <v>59.282916666666665</v>
      </c>
      <c r="Q165" s="28">
        <f t="shared" si="78"/>
        <v>59.282916666666665</v>
      </c>
      <c r="R165" s="28">
        <f t="shared" si="78"/>
        <v>59.282916666666665</v>
      </c>
      <c r="S165" s="28">
        <f t="shared" si="78"/>
        <v>59.282916666666665</v>
      </c>
      <c r="T165" s="28">
        <f t="shared" si="78"/>
        <v>59.282916666666665</v>
      </c>
      <c r="U165" s="28">
        <f t="shared" ref="U165:CB165" si="79">($E165*($H$1/12))</f>
        <v>118.56583333333333</v>
      </c>
      <c r="V165" s="28">
        <f t="shared" si="79"/>
        <v>118.56583333333333</v>
      </c>
      <c r="W165" s="28">
        <f t="shared" si="79"/>
        <v>118.56583333333333</v>
      </c>
      <c r="X165" s="28">
        <f t="shared" si="79"/>
        <v>118.56583333333333</v>
      </c>
      <c r="Y165" s="28">
        <f t="shared" si="79"/>
        <v>118.56583333333333</v>
      </c>
      <c r="Z165" s="28">
        <f t="shared" si="79"/>
        <v>118.56583333333333</v>
      </c>
      <c r="AA165" s="28">
        <f t="shared" si="79"/>
        <v>118.56583333333333</v>
      </c>
      <c r="AB165" s="28">
        <f t="shared" si="79"/>
        <v>118.56583333333333</v>
      </c>
      <c r="AC165" s="28">
        <f t="shared" si="79"/>
        <v>118.56583333333333</v>
      </c>
      <c r="AD165" s="28">
        <f t="shared" si="79"/>
        <v>118.56583333333333</v>
      </c>
      <c r="AE165" s="28">
        <f t="shared" si="79"/>
        <v>118.56583333333333</v>
      </c>
      <c r="AF165" s="28">
        <f t="shared" si="79"/>
        <v>118.56583333333333</v>
      </c>
      <c r="AG165" s="28">
        <f t="shared" si="79"/>
        <v>118.56583333333333</v>
      </c>
      <c r="AH165" s="28">
        <f t="shared" si="79"/>
        <v>118.56583333333333</v>
      </c>
      <c r="AI165" s="28">
        <f t="shared" si="79"/>
        <v>118.56583333333333</v>
      </c>
      <c r="AJ165" s="28">
        <f t="shared" si="79"/>
        <v>118.56583333333333</v>
      </c>
      <c r="AK165" s="28">
        <f t="shared" si="79"/>
        <v>118.56583333333333</v>
      </c>
      <c r="AL165" s="28">
        <f t="shared" si="79"/>
        <v>118.56583333333333</v>
      </c>
      <c r="AM165" s="28">
        <f t="shared" si="79"/>
        <v>118.56583333333333</v>
      </c>
      <c r="AN165" s="28">
        <f t="shared" si="79"/>
        <v>118.56583333333333</v>
      </c>
      <c r="AO165" s="28">
        <f t="shared" si="79"/>
        <v>118.56583333333333</v>
      </c>
      <c r="AP165" s="28">
        <f t="shared" si="79"/>
        <v>118.56583333333333</v>
      </c>
      <c r="AQ165" s="28">
        <f t="shared" si="79"/>
        <v>118.56583333333333</v>
      </c>
      <c r="AR165" s="28">
        <f t="shared" si="79"/>
        <v>118.56583333333333</v>
      </c>
      <c r="AS165" s="28">
        <f t="shared" si="79"/>
        <v>118.56583333333333</v>
      </c>
      <c r="AT165" s="28">
        <f t="shared" si="79"/>
        <v>118.56583333333333</v>
      </c>
      <c r="AU165" s="28">
        <f t="shared" si="79"/>
        <v>118.56583333333333</v>
      </c>
      <c r="AV165" s="28">
        <f t="shared" si="79"/>
        <v>118.56583333333333</v>
      </c>
      <c r="AW165" s="28">
        <f t="shared" si="79"/>
        <v>118.56583333333333</v>
      </c>
      <c r="AX165" s="28">
        <f t="shared" si="79"/>
        <v>118.56583333333333</v>
      </c>
      <c r="AY165" s="28">
        <f t="shared" si="79"/>
        <v>118.56583333333333</v>
      </c>
      <c r="AZ165" s="28">
        <f t="shared" si="79"/>
        <v>118.56583333333333</v>
      </c>
      <c r="BA165" s="28">
        <f t="shared" si="79"/>
        <v>118.56583333333333</v>
      </c>
      <c r="BB165" s="28">
        <f t="shared" si="79"/>
        <v>118.56583333333333</v>
      </c>
      <c r="BC165" s="28">
        <f t="shared" si="79"/>
        <v>118.56583333333333</v>
      </c>
      <c r="BD165" s="28">
        <f t="shared" si="79"/>
        <v>118.56583333333333</v>
      </c>
      <c r="BE165" s="28">
        <f t="shared" si="79"/>
        <v>118.56583333333333</v>
      </c>
      <c r="BF165" s="28">
        <f t="shared" si="79"/>
        <v>118.56583333333333</v>
      </c>
      <c r="BG165" s="28">
        <f t="shared" si="79"/>
        <v>118.56583333333333</v>
      </c>
      <c r="BH165" s="28">
        <f t="shared" si="79"/>
        <v>118.56583333333333</v>
      </c>
      <c r="BI165" s="28">
        <f t="shared" si="79"/>
        <v>118.56583333333333</v>
      </c>
      <c r="BJ165" s="28">
        <f t="shared" si="79"/>
        <v>118.56583333333333</v>
      </c>
      <c r="BK165" s="28">
        <f t="shared" si="79"/>
        <v>118.56583333333333</v>
      </c>
      <c r="BL165" s="28">
        <f t="shared" si="79"/>
        <v>118.56583333333333</v>
      </c>
      <c r="BM165" s="28">
        <f t="shared" si="79"/>
        <v>118.56583333333333</v>
      </c>
      <c r="BN165" s="28">
        <f t="shared" si="79"/>
        <v>118.56583333333333</v>
      </c>
      <c r="BO165" s="28">
        <f t="shared" si="79"/>
        <v>118.56583333333333</v>
      </c>
      <c r="BP165" s="28">
        <f t="shared" si="79"/>
        <v>118.56583333333333</v>
      </c>
      <c r="BQ165" s="28">
        <f t="shared" si="79"/>
        <v>118.56583333333333</v>
      </c>
      <c r="BR165" s="28">
        <f t="shared" si="79"/>
        <v>118.56583333333333</v>
      </c>
      <c r="BS165" s="28">
        <f t="shared" si="79"/>
        <v>118.56583333333333</v>
      </c>
      <c r="BT165" s="28">
        <f t="shared" si="79"/>
        <v>118.56583333333333</v>
      </c>
      <c r="BU165" s="28">
        <f t="shared" si="79"/>
        <v>118.56583333333333</v>
      </c>
      <c r="BV165" s="28">
        <f t="shared" si="79"/>
        <v>118.56583333333333</v>
      </c>
      <c r="BW165" s="28">
        <f t="shared" si="79"/>
        <v>118.56583333333333</v>
      </c>
      <c r="BX165" s="28">
        <f t="shared" si="79"/>
        <v>118.56583333333333</v>
      </c>
      <c r="BY165" s="28">
        <f t="shared" si="79"/>
        <v>118.56583333333333</v>
      </c>
      <c r="BZ165" s="28">
        <f t="shared" si="79"/>
        <v>118.56583333333333</v>
      </c>
      <c r="CA165" s="28">
        <f t="shared" si="79"/>
        <v>118.56583333333333</v>
      </c>
      <c r="CB165" s="28">
        <f t="shared" si="79"/>
        <v>118.56583333333333</v>
      </c>
      <c r="CC165" s="6" t="s">
        <v>1856</v>
      </c>
    </row>
    <row r="166" spans="1:94" hidden="1">
      <c r="A166" s="1">
        <v>10047632</v>
      </c>
      <c r="B166" s="5">
        <v>41297</v>
      </c>
      <c r="C166" s="5">
        <v>41487</v>
      </c>
      <c r="D166" s="5">
        <v>41659.763518518521</v>
      </c>
      <c r="E166" s="7">
        <v>0</v>
      </c>
      <c r="F166" s="3" t="s">
        <v>0</v>
      </c>
      <c r="G166" s="3" t="s">
        <v>217</v>
      </c>
      <c r="H166" s="3" t="s">
        <v>214</v>
      </c>
    </row>
    <row r="167" spans="1:94" hidden="1">
      <c r="A167" s="1">
        <v>10048850</v>
      </c>
      <c r="B167" s="5">
        <v>41480</v>
      </c>
      <c r="C167" s="5">
        <v>41623</v>
      </c>
      <c r="D167" s="5">
        <v>41660.7502662037</v>
      </c>
      <c r="E167" s="4">
        <v>0</v>
      </c>
      <c r="F167" s="3" t="s">
        <v>4</v>
      </c>
      <c r="G167" s="3" t="s">
        <v>217</v>
      </c>
      <c r="H167" s="3" t="s">
        <v>119</v>
      </c>
    </row>
    <row r="168" spans="1:94" hidden="1">
      <c r="A168" s="1">
        <v>10047997</v>
      </c>
      <c r="B168" s="5">
        <v>41362</v>
      </c>
      <c r="C168" s="5">
        <v>41408</v>
      </c>
      <c r="D168" s="5">
        <v>41667.444594907407</v>
      </c>
      <c r="E168" s="7">
        <v>0</v>
      </c>
      <c r="F168" s="3" t="s">
        <v>184</v>
      </c>
      <c r="G168" s="3" t="s">
        <v>217</v>
      </c>
      <c r="H168" s="3" t="s">
        <v>214</v>
      </c>
    </row>
    <row r="169" spans="1:94" hidden="1">
      <c r="A169" s="1">
        <v>10047566</v>
      </c>
      <c r="B169" s="5">
        <v>41282</v>
      </c>
      <c r="C169" s="5">
        <v>41628</v>
      </c>
      <c r="D169" s="5">
        <v>41668.381226851852</v>
      </c>
      <c r="E169" s="7">
        <v>0</v>
      </c>
      <c r="F169" s="3" t="s">
        <v>0</v>
      </c>
      <c r="G169" s="3" t="s">
        <v>217</v>
      </c>
      <c r="H169" s="3" t="s">
        <v>214</v>
      </c>
    </row>
    <row r="170" spans="1:94" hidden="1">
      <c r="A170" s="1">
        <v>10047935</v>
      </c>
      <c r="B170" s="5">
        <v>41360</v>
      </c>
      <c r="C170" s="5">
        <v>41518</v>
      </c>
      <c r="D170" s="5">
        <v>41673.486250000002</v>
      </c>
      <c r="E170" s="4">
        <v>11534.6</v>
      </c>
      <c r="F170" s="3" t="s">
        <v>5</v>
      </c>
      <c r="G170" s="3" t="s">
        <v>120</v>
      </c>
      <c r="H170" s="3" t="s">
        <v>96</v>
      </c>
      <c r="I170" s="28">
        <f>($E170*($H$1/12))/2</f>
        <v>48.060833333333335</v>
      </c>
      <c r="J170" s="28">
        <f t="shared" ref="J170:T170" si="80">($E170*($H$1/12))/2</f>
        <v>48.060833333333335</v>
      </c>
      <c r="K170" s="28">
        <f t="shared" si="80"/>
        <v>48.060833333333335</v>
      </c>
      <c r="L170" s="28">
        <f t="shared" si="80"/>
        <v>48.060833333333335</v>
      </c>
      <c r="M170" s="28">
        <f t="shared" si="80"/>
        <v>48.060833333333335</v>
      </c>
      <c r="N170" s="28">
        <f t="shared" si="80"/>
        <v>48.060833333333335</v>
      </c>
      <c r="O170" s="28">
        <f t="shared" si="80"/>
        <v>48.060833333333335</v>
      </c>
      <c r="P170" s="28">
        <f t="shared" si="80"/>
        <v>48.060833333333335</v>
      </c>
      <c r="Q170" s="28">
        <f t="shared" si="80"/>
        <v>48.060833333333335</v>
      </c>
      <c r="R170" s="28">
        <f t="shared" si="80"/>
        <v>48.060833333333335</v>
      </c>
      <c r="S170" s="28">
        <f t="shared" si="80"/>
        <v>48.060833333333335</v>
      </c>
      <c r="T170" s="28">
        <f t="shared" si="80"/>
        <v>48.060833333333335</v>
      </c>
      <c r="U170" s="28">
        <f t="shared" ref="U170:CB170" si="81">($E170*($H$1/12))</f>
        <v>96.12166666666667</v>
      </c>
      <c r="V170" s="28">
        <f t="shared" si="81"/>
        <v>96.12166666666667</v>
      </c>
      <c r="W170" s="28">
        <f t="shared" si="81"/>
        <v>96.12166666666667</v>
      </c>
      <c r="X170" s="28">
        <f t="shared" si="81"/>
        <v>96.12166666666667</v>
      </c>
      <c r="Y170" s="28">
        <f t="shared" si="81"/>
        <v>96.12166666666667</v>
      </c>
      <c r="Z170" s="28">
        <f t="shared" si="81"/>
        <v>96.12166666666667</v>
      </c>
      <c r="AA170" s="28">
        <f t="shared" si="81"/>
        <v>96.12166666666667</v>
      </c>
      <c r="AB170" s="28">
        <f t="shared" si="81"/>
        <v>96.12166666666667</v>
      </c>
      <c r="AC170" s="28">
        <f t="shared" si="81"/>
        <v>96.12166666666667</v>
      </c>
      <c r="AD170" s="28">
        <f t="shared" si="81"/>
        <v>96.12166666666667</v>
      </c>
      <c r="AE170" s="28">
        <f t="shared" si="81"/>
        <v>96.12166666666667</v>
      </c>
      <c r="AF170" s="28">
        <f t="shared" si="81"/>
        <v>96.12166666666667</v>
      </c>
      <c r="AG170" s="28">
        <f t="shared" si="81"/>
        <v>96.12166666666667</v>
      </c>
      <c r="AH170" s="28">
        <f t="shared" si="81"/>
        <v>96.12166666666667</v>
      </c>
      <c r="AI170" s="28">
        <f t="shared" si="81"/>
        <v>96.12166666666667</v>
      </c>
      <c r="AJ170" s="28">
        <f t="shared" si="81"/>
        <v>96.12166666666667</v>
      </c>
      <c r="AK170" s="28">
        <f t="shared" si="81"/>
        <v>96.12166666666667</v>
      </c>
      <c r="AL170" s="28">
        <f t="shared" si="81"/>
        <v>96.12166666666667</v>
      </c>
      <c r="AM170" s="28">
        <f t="shared" si="81"/>
        <v>96.12166666666667</v>
      </c>
      <c r="AN170" s="28">
        <f t="shared" si="81"/>
        <v>96.12166666666667</v>
      </c>
      <c r="AO170" s="28">
        <f t="shared" si="81"/>
        <v>96.12166666666667</v>
      </c>
      <c r="AP170" s="28">
        <f t="shared" si="81"/>
        <v>96.12166666666667</v>
      </c>
      <c r="AQ170" s="28">
        <f t="shared" si="81"/>
        <v>96.12166666666667</v>
      </c>
      <c r="AR170" s="28">
        <f t="shared" si="81"/>
        <v>96.12166666666667</v>
      </c>
      <c r="AS170" s="28">
        <f t="shared" si="81"/>
        <v>96.12166666666667</v>
      </c>
      <c r="AT170" s="28">
        <f t="shared" si="81"/>
        <v>96.12166666666667</v>
      </c>
      <c r="AU170" s="28">
        <f t="shared" si="81"/>
        <v>96.12166666666667</v>
      </c>
      <c r="AV170" s="28">
        <f t="shared" si="81"/>
        <v>96.12166666666667</v>
      </c>
      <c r="AW170" s="28">
        <f t="shared" si="81"/>
        <v>96.12166666666667</v>
      </c>
      <c r="AX170" s="28">
        <f t="shared" si="81"/>
        <v>96.12166666666667</v>
      </c>
      <c r="AY170" s="28">
        <f t="shared" si="81"/>
        <v>96.12166666666667</v>
      </c>
      <c r="AZ170" s="28">
        <f t="shared" si="81"/>
        <v>96.12166666666667</v>
      </c>
      <c r="BA170" s="28">
        <f t="shared" si="81"/>
        <v>96.12166666666667</v>
      </c>
      <c r="BB170" s="28">
        <f t="shared" si="81"/>
        <v>96.12166666666667</v>
      </c>
      <c r="BC170" s="28">
        <f t="shared" si="81"/>
        <v>96.12166666666667</v>
      </c>
      <c r="BD170" s="28">
        <f t="shared" si="81"/>
        <v>96.12166666666667</v>
      </c>
      <c r="BE170" s="28">
        <f t="shared" si="81"/>
        <v>96.12166666666667</v>
      </c>
      <c r="BF170" s="28">
        <f t="shared" si="81"/>
        <v>96.12166666666667</v>
      </c>
      <c r="BG170" s="28">
        <f t="shared" si="81"/>
        <v>96.12166666666667</v>
      </c>
      <c r="BH170" s="28">
        <f t="shared" si="81"/>
        <v>96.12166666666667</v>
      </c>
      <c r="BI170" s="28">
        <f t="shared" si="81"/>
        <v>96.12166666666667</v>
      </c>
      <c r="BJ170" s="28">
        <f t="shared" si="81"/>
        <v>96.12166666666667</v>
      </c>
      <c r="BK170" s="28">
        <f t="shared" si="81"/>
        <v>96.12166666666667</v>
      </c>
      <c r="BL170" s="28">
        <f t="shared" si="81"/>
        <v>96.12166666666667</v>
      </c>
      <c r="BM170" s="28">
        <f t="shared" si="81"/>
        <v>96.12166666666667</v>
      </c>
      <c r="BN170" s="28">
        <f t="shared" si="81"/>
        <v>96.12166666666667</v>
      </c>
      <c r="BO170" s="28">
        <f t="shared" si="81"/>
        <v>96.12166666666667</v>
      </c>
      <c r="BP170" s="28">
        <f t="shared" si="81"/>
        <v>96.12166666666667</v>
      </c>
      <c r="BQ170" s="28">
        <f t="shared" si="81"/>
        <v>96.12166666666667</v>
      </c>
      <c r="BR170" s="28">
        <f t="shared" si="81"/>
        <v>96.12166666666667</v>
      </c>
      <c r="BS170" s="28">
        <f t="shared" si="81"/>
        <v>96.12166666666667</v>
      </c>
      <c r="BT170" s="28">
        <f t="shared" si="81"/>
        <v>96.12166666666667</v>
      </c>
      <c r="BU170" s="28">
        <f t="shared" si="81"/>
        <v>96.12166666666667</v>
      </c>
      <c r="BV170" s="28">
        <f t="shared" si="81"/>
        <v>96.12166666666667</v>
      </c>
      <c r="BW170" s="28">
        <f t="shared" si="81"/>
        <v>96.12166666666667</v>
      </c>
      <c r="BX170" s="28">
        <f t="shared" si="81"/>
        <v>96.12166666666667</v>
      </c>
      <c r="BY170" s="28">
        <f t="shared" si="81"/>
        <v>96.12166666666667</v>
      </c>
      <c r="BZ170" s="28">
        <f t="shared" si="81"/>
        <v>96.12166666666667</v>
      </c>
      <c r="CA170" s="28">
        <f t="shared" si="81"/>
        <v>96.12166666666667</v>
      </c>
      <c r="CB170" s="28">
        <f t="shared" si="81"/>
        <v>96.12166666666667</v>
      </c>
      <c r="CC170" s="6" t="s">
        <v>1856</v>
      </c>
    </row>
    <row r="171" spans="1:94" hidden="1">
      <c r="A171" s="1">
        <v>10049120</v>
      </c>
      <c r="B171" s="5">
        <v>41556.404675925929</v>
      </c>
      <c r="C171" s="5">
        <v>41613</v>
      </c>
      <c r="D171" s="5">
        <v>41680.676990740743</v>
      </c>
      <c r="E171" s="7">
        <v>0</v>
      </c>
      <c r="F171" s="3" t="s">
        <v>5</v>
      </c>
      <c r="G171" s="3" t="s">
        <v>217</v>
      </c>
      <c r="H171" s="3" t="s">
        <v>214</v>
      </c>
    </row>
    <row r="172" spans="1:94" hidden="1">
      <c r="A172" s="1">
        <v>10049083</v>
      </c>
      <c r="B172" s="5">
        <v>41544.469814814816</v>
      </c>
      <c r="C172" s="5">
        <v>41626</v>
      </c>
      <c r="D172" s="5">
        <v>41689.859629629631</v>
      </c>
      <c r="E172" s="7">
        <v>0</v>
      </c>
      <c r="F172" s="3" t="s">
        <v>5</v>
      </c>
      <c r="G172" s="3" t="s">
        <v>217</v>
      </c>
      <c r="H172" s="3" t="s">
        <v>214</v>
      </c>
    </row>
    <row r="173" spans="1:94" hidden="1">
      <c r="A173" s="1">
        <v>10049084</v>
      </c>
      <c r="B173" s="5">
        <v>41544.478032407409</v>
      </c>
      <c r="C173" s="5">
        <v>41626</v>
      </c>
      <c r="D173" s="5">
        <v>41691.581203703703</v>
      </c>
      <c r="E173" s="7">
        <v>0</v>
      </c>
      <c r="F173" s="3" t="s">
        <v>5</v>
      </c>
      <c r="G173" s="3" t="s">
        <v>217</v>
      </c>
      <c r="H173" s="3" t="s">
        <v>214</v>
      </c>
    </row>
    <row r="174" spans="1:94" hidden="1">
      <c r="A174" s="1">
        <v>10047856</v>
      </c>
      <c r="B174" s="5">
        <v>41340</v>
      </c>
      <c r="C174" s="5">
        <v>41456</v>
      </c>
      <c r="D174" s="5">
        <v>41691.616967592592</v>
      </c>
      <c r="E174" s="4">
        <v>11220.45</v>
      </c>
      <c r="F174" s="3" t="s">
        <v>13</v>
      </c>
      <c r="G174" s="3" t="s">
        <v>59</v>
      </c>
      <c r="H174" s="3" t="s">
        <v>18</v>
      </c>
      <c r="I174" s="28">
        <f t="shared" ref="I174:I179" si="82">($E174*($H$1/12))/2</f>
        <v>46.751875000000005</v>
      </c>
      <c r="J174" s="28">
        <f t="shared" ref="J174:T179" si="83">($E174*($H$1/12))/2</f>
        <v>46.751875000000005</v>
      </c>
      <c r="K174" s="28">
        <f t="shared" si="83"/>
        <v>46.751875000000005</v>
      </c>
      <c r="L174" s="28">
        <f t="shared" si="83"/>
        <v>46.751875000000005</v>
      </c>
      <c r="M174" s="28">
        <f t="shared" si="83"/>
        <v>46.751875000000005</v>
      </c>
      <c r="N174" s="28">
        <f t="shared" si="83"/>
        <v>46.751875000000005</v>
      </c>
      <c r="O174" s="28">
        <f t="shared" si="83"/>
        <v>46.751875000000005</v>
      </c>
      <c r="P174" s="28">
        <f t="shared" si="83"/>
        <v>46.751875000000005</v>
      </c>
      <c r="Q174" s="28">
        <f t="shared" si="83"/>
        <v>46.751875000000005</v>
      </c>
      <c r="R174" s="28">
        <f t="shared" si="83"/>
        <v>46.751875000000005</v>
      </c>
      <c r="S174" s="28">
        <f t="shared" si="83"/>
        <v>46.751875000000005</v>
      </c>
      <c r="T174" s="28">
        <f t="shared" si="83"/>
        <v>46.751875000000005</v>
      </c>
      <c r="U174" s="28">
        <f t="shared" ref="U174:CA178" si="84">($E174*($H$1/12))</f>
        <v>93.503750000000011</v>
      </c>
      <c r="V174" s="28">
        <f t="shared" si="84"/>
        <v>93.503750000000011</v>
      </c>
      <c r="W174" s="28">
        <f t="shared" si="84"/>
        <v>93.503750000000011</v>
      </c>
      <c r="X174" s="28">
        <f t="shared" si="84"/>
        <v>93.503750000000011</v>
      </c>
      <c r="Y174" s="28">
        <f t="shared" si="84"/>
        <v>93.503750000000011</v>
      </c>
      <c r="Z174" s="28">
        <f t="shared" si="84"/>
        <v>93.503750000000011</v>
      </c>
      <c r="AA174" s="28">
        <f t="shared" si="84"/>
        <v>93.503750000000011</v>
      </c>
      <c r="AB174" s="28">
        <f t="shared" si="84"/>
        <v>93.503750000000011</v>
      </c>
      <c r="AC174" s="28">
        <f t="shared" si="84"/>
        <v>93.503750000000011</v>
      </c>
      <c r="AD174" s="28">
        <f t="shared" si="84"/>
        <v>93.503750000000011</v>
      </c>
      <c r="AE174" s="28">
        <f t="shared" si="84"/>
        <v>93.503750000000011</v>
      </c>
      <c r="AF174" s="28">
        <f t="shared" si="84"/>
        <v>93.503750000000011</v>
      </c>
      <c r="AG174" s="28">
        <f t="shared" si="84"/>
        <v>93.503750000000011</v>
      </c>
      <c r="AH174" s="28">
        <f t="shared" si="84"/>
        <v>93.503750000000011</v>
      </c>
      <c r="AI174" s="28">
        <f t="shared" si="84"/>
        <v>93.503750000000011</v>
      </c>
      <c r="AJ174" s="28">
        <f t="shared" si="84"/>
        <v>93.503750000000011</v>
      </c>
      <c r="AK174" s="28">
        <f t="shared" si="84"/>
        <v>93.503750000000011</v>
      </c>
      <c r="AL174" s="28">
        <f t="shared" si="84"/>
        <v>93.503750000000011</v>
      </c>
      <c r="AM174" s="28">
        <f t="shared" si="84"/>
        <v>93.503750000000011</v>
      </c>
      <c r="AN174" s="28">
        <f t="shared" si="84"/>
        <v>93.503750000000011</v>
      </c>
      <c r="AO174" s="28">
        <f t="shared" si="84"/>
        <v>93.503750000000011</v>
      </c>
      <c r="AP174" s="28">
        <f t="shared" si="84"/>
        <v>93.503750000000011</v>
      </c>
      <c r="AQ174" s="28">
        <f t="shared" si="84"/>
        <v>93.503750000000011</v>
      </c>
      <c r="AR174" s="28">
        <f t="shared" si="84"/>
        <v>93.503750000000011</v>
      </c>
      <c r="AS174" s="28">
        <f t="shared" si="84"/>
        <v>93.503750000000011</v>
      </c>
      <c r="AT174" s="28">
        <f t="shared" si="84"/>
        <v>93.503750000000011</v>
      </c>
      <c r="AU174" s="28">
        <f t="shared" si="84"/>
        <v>93.503750000000011</v>
      </c>
      <c r="AV174" s="28">
        <f t="shared" si="84"/>
        <v>93.503750000000011</v>
      </c>
      <c r="AW174" s="28">
        <f t="shared" si="84"/>
        <v>93.503750000000011</v>
      </c>
      <c r="AX174" s="28">
        <f t="shared" si="84"/>
        <v>93.503750000000011</v>
      </c>
      <c r="AY174" s="28">
        <f t="shared" si="84"/>
        <v>93.503750000000011</v>
      </c>
      <c r="AZ174" s="28">
        <f t="shared" si="84"/>
        <v>93.503750000000011</v>
      </c>
      <c r="BA174" s="28">
        <f t="shared" si="84"/>
        <v>93.503750000000011</v>
      </c>
      <c r="BB174" s="28">
        <f t="shared" si="84"/>
        <v>93.503750000000011</v>
      </c>
      <c r="BC174" s="28">
        <f t="shared" si="84"/>
        <v>93.503750000000011</v>
      </c>
      <c r="BD174" s="28">
        <f t="shared" si="84"/>
        <v>93.503750000000011</v>
      </c>
      <c r="BE174" s="28">
        <f t="shared" si="84"/>
        <v>93.503750000000011</v>
      </c>
      <c r="BF174" s="28">
        <f t="shared" si="84"/>
        <v>93.503750000000011</v>
      </c>
      <c r="BG174" s="28">
        <f t="shared" si="84"/>
        <v>93.503750000000011</v>
      </c>
      <c r="BH174" s="28">
        <f t="shared" si="84"/>
        <v>93.503750000000011</v>
      </c>
      <c r="BI174" s="28">
        <f t="shared" si="84"/>
        <v>93.503750000000011</v>
      </c>
      <c r="BJ174" s="28">
        <f t="shared" si="84"/>
        <v>93.503750000000011</v>
      </c>
      <c r="BK174" s="28">
        <f t="shared" si="84"/>
        <v>93.503750000000011</v>
      </c>
      <c r="BL174" s="28">
        <f t="shared" si="84"/>
        <v>93.503750000000011</v>
      </c>
      <c r="BM174" s="28">
        <f t="shared" si="84"/>
        <v>93.503750000000011</v>
      </c>
      <c r="BN174" s="28">
        <f t="shared" si="84"/>
        <v>93.503750000000011</v>
      </c>
      <c r="BO174" s="28">
        <f t="shared" si="84"/>
        <v>93.503750000000011</v>
      </c>
      <c r="BP174" s="28">
        <f t="shared" si="84"/>
        <v>93.503750000000011</v>
      </c>
      <c r="BQ174" s="28">
        <f t="shared" si="84"/>
        <v>93.503750000000011</v>
      </c>
      <c r="BR174" s="28">
        <f t="shared" si="84"/>
        <v>93.503750000000011</v>
      </c>
      <c r="BS174" s="28">
        <f t="shared" si="84"/>
        <v>93.503750000000011</v>
      </c>
      <c r="BT174" s="28">
        <f t="shared" si="84"/>
        <v>93.503750000000011</v>
      </c>
      <c r="BU174" s="28">
        <f t="shared" si="84"/>
        <v>93.503750000000011</v>
      </c>
      <c r="BV174" s="28">
        <f t="shared" si="84"/>
        <v>93.503750000000011</v>
      </c>
      <c r="BW174" s="28">
        <f t="shared" si="84"/>
        <v>93.503750000000011</v>
      </c>
      <c r="BX174" s="28">
        <f t="shared" si="84"/>
        <v>93.503750000000011</v>
      </c>
      <c r="BY174" s="28">
        <f t="shared" si="84"/>
        <v>93.503750000000011</v>
      </c>
      <c r="BZ174" s="28">
        <f t="shared" si="84"/>
        <v>93.503750000000011</v>
      </c>
      <c r="CA174" s="28">
        <f t="shared" si="84"/>
        <v>93.503750000000011</v>
      </c>
      <c r="CB174" s="28">
        <f t="shared" ref="CB174:CB177" si="85">($E174*($H$1/12))</f>
        <v>93.503750000000011</v>
      </c>
      <c r="CC174" s="6" t="s">
        <v>1857</v>
      </c>
      <c r="CD174" s="28">
        <v>116.86618590862898</v>
      </c>
      <c r="CE174" s="28">
        <f>-$CD$174/12</f>
        <v>-9.7388488257190815</v>
      </c>
      <c r="CF174" s="28">
        <f t="shared" ref="CF174:CP174" si="86">-$CD$174/12</f>
        <v>-9.7388488257190815</v>
      </c>
      <c r="CG174" s="28">
        <f t="shared" si="86"/>
        <v>-9.7388488257190815</v>
      </c>
      <c r="CH174" s="28">
        <f t="shared" si="86"/>
        <v>-9.7388488257190815</v>
      </c>
      <c r="CI174" s="28">
        <f t="shared" si="86"/>
        <v>-9.7388488257190815</v>
      </c>
      <c r="CJ174" s="28">
        <f t="shared" si="86"/>
        <v>-9.7388488257190815</v>
      </c>
      <c r="CK174" s="28">
        <f t="shared" si="86"/>
        <v>-9.7388488257190815</v>
      </c>
      <c r="CL174" s="28">
        <f t="shared" si="86"/>
        <v>-9.7388488257190815</v>
      </c>
      <c r="CM174" s="28">
        <f t="shared" si="86"/>
        <v>-9.7388488257190815</v>
      </c>
      <c r="CN174" s="28">
        <f t="shared" si="86"/>
        <v>-9.7388488257190815</v>
      </c>
      <c r="CO174" s="28">
        <f t="shared" si="86"/>
        <v>-9.7388488257190815</v>
      </c>
      <c r="CP174" s="28">
        <f t="shared" si="86"/>
        <v>-9.7388488257190815</v>
      </c>
    </row>
    <row r="175" spans="1:94" hidden="1">
      <c r="A175" s="1">
        <v>10048262</v>
      </c>
      <c r="B175" s="5">
        <v>41397</v>
      </c>
      <c r="C175" s="5">
        <v>41614</v>
      </c>
      <c r="D175" s="5">
        <v>41696.844328703701</v>
      </c>
      <c r="E175" s="4">
        <v>9204.93</v>
      </c>
      <c r="F175" s="3" t="s">
        <v>8</v>
      </c>
      <c r="G175" s="3" t="s">
        <v>80</v>
      </c>
      <c r="H175" s="3" t="s">
        <v>79</v>
      </c>
      <c r="I175" s="28">
        <f t="shared" si="82"/>
        <v>38.353875000000002</v>
      </c>
      <c r="J175" s="28">
        <f t="shared" si="83"/>
        <v>38.353875000000002</v>
      </c>
      <c r="K175" s="28">
        <f t="shared" si="83"/>
        <v>38.353875000000002</v>
      </c>
      <c r="L175" s="28">
        <f t="shared" si="83"/>
        <v>38.353875000000002</v>
      </c>
      <c r="M175" s="28">
        <f t="shared" si="83"/>
        <v>38.353875000000002</v>
      </c>
      <c r="N175" s="28">
        <f t="shared" si="83"/>
        <v>38.353875000000002</v>
      </c>
      <c r="O175" s="28">
        <f t="shared" si="83"/>
        <v>38.353875000000002</v>
      </c>
      <c r="P175" s="28">
        <f t="shared" si="83"/>
        <v>38.353875000000002</v>
      </c>
      <c r="Q175" s="28">
        <f t="shared" si="83"/>
        <v>38.353875000000002</v>
      </c>
      <c r="R175" s="28">
        <f t="shared" si="83"/>
        <v>38.353875000000002</v>
      </c>
      <c r="S175" s="28">
        <f t="shared" si="83"/>
        <v>38.353875000000002</v>
      </c>
      <c r="T175" s="28">
        <f t="shared" si="83"/>
        <v>38.353875000000002</v>
      </c>
      <c r="U175" s="28">
        <f t="shared" si="84"/>
        <v>76.707750000000004</v>
      </c>
      <c r="V175" s="28">
        <f t="shared" si="84"/>
        <v>76.707750000000004</v>
      </c>
      <c r="W175" s="28">
        <f t="shared" si="84"/>
        <v>76.707750000000004</v>
      </c>
      <c r="X175" s="28">
        <f t="shared" si="84"/>
        <v>76.707750000000004</v>
      </c>
      <c r="Y175" s="28">
        <f t="shared" si="84"/>
        <v>76.707750000000004</v>
      </c>
      <c r="Z175" s="28">
        <f t="shared" si="84"/>
        <v>76.707750000000004</v>
      </c>
      <c r="AA175" s="28">
        <f t="shared" si="84"/>
        <v>76.707750000000004</v>
      </c>
      <c r="AB175" s="28">
        <f t="shared" si="84"/>
        <v>76.707750000000004</v>
      </c>
      <c r="AC175" s="28">
        <f t="shared" si="84"/>
        <v>76.707750000000004</v>
      </c>
      <c r="AD175" s="28">
        <f t="shared" si="84"/>
        <v>76.707750000000004</v>
      </c>
      <c r="AE175" s="28">
        <f t="shared" si="84"/>
        <v>76.707750000000004</v>
      </c>
      <c r="AF175" s="28">
        <f t="shared" si="84"/>
        <v>76.707750000000004</v>
      </c>
      <c r="AG175" s="28">
        <f t="shared" si="84"/>
        <v>76.707750000000004</v>
      </c>
      <c r="AH175" s="28">
        <f t="shared" si="84"/>
        <v>76.707750000000004</v>
      </c>
      <c r="AI175" s="28">
        <f t="shared" si="84"/>
        <v>76.707750000000004</v>
      </c>
      <c r="AJ175" s="28">
        <f t="shared" si="84"/>
        <v>76.707750000000004</v>
      </c>
      <c r="AK175" s="28">
        <f t="shared" si="84"/>
        <v>76.707750000000004</v>
      </c>
      <c r="AL175" s="28">
        <f t="shared" si="84"/>
        <v>76.707750000000004</v>
      </c>
      <c r="AM175" s="28">
        <f t="shared" si="84"/>
        <v>76.707750000000004</v>
      </c>
      <c r="AN175" s="28">
        <f t="shared" si="84"/>
        <v>76.707750000000004</v>
      </c>
      <c r="AO175" s="28">
        <f t="shared" si="84"/>
        <v>76.707750000000004</v>
      </c>
      <c r="AP175" s="28">
        <f t="shared" si="84"/>
        <v>76.707750000000004</v>
      </c>
      <c r="AQ175" s="28">
        <f t="shared" si="84"/>
        <v>76.707750000000004</v>
      </c>
      <c r="AR175" s="28">
        <f t="shared" si="84"/>
        <v>76.707750000000004</v>
      </c>
      <c r="AS175" s="28">
        <f t="shared" si="84"/>
        <v>76.707750000000004</v>
      </c>
      <c r="AT175" s="28">
        <f t="shared" si="84"/>
        <v>76.707750000000004</v>
      </c>
      <c r="AU175" s="28">
        <f t="shared" si="84"/>
        <v>76.707750000000004</v>
      </c>
      <c r="AV175" s="28">
        <f t="shared" si="84"/>
        <v>76.707750000000004</v>
      </c>
      <c r="AW175" s="28">
        <f t="shared" si="84"/>
        <v>76.707750000000004</v>
      </c>
      <c r="AX175" s="28">
        <f t="shared" si="84"/>
        <v>76.707750000000004</v>
      </c>
      <c r="AY175" s="28">
        <f t="shared" si="84"/>
        <v>76.707750000000004</v>
      </c>
      <c r="AZ175" s="28">
        <f t="shared" si="84"/>
        <v>76.707750000000004</v>
      </c>
      <c r="BA175" s="28">
        <f t="shared" si="84"/>
        <v>76.707750000000004</v>
      </c>
      <c r="BB175" s="28">
        <f t="shared" si="84"/>
        <v>76.707750000000004</v>
      </c>
      <c r="BC175" s="28">
        <f t="shared" si="84"/>
        <v>76.707750000000004</v>
      </c>
      <c r="BD175" s="28">
        <f t="shared" si="84"/>
        <v>76.707750000000004</v>
      </c>
      <c r="BE175" s="28">
        <f t="shared" si="84"/>
        <v>76.707750000000004</v>
      </c>
      <c r="BF175" s="28">
        <f t="shared" si="84"/>
        <v>76.707750000000004</v>
      </c>
      <c r="BG175" s="28">
        <f t="shared" si="84"/>
        <v>76.707750000000004</v>
      </c>
      <c r="BH175" s="28">
        <f t="shared" si="84"/>
        <v>76.707750000000004</v>
      </c>
      <c r="BI175" s="28">
        <f t="shared" si="84"/>
        <v>76.707750000000004</v>
      </c>
      <c r="BJ175" s="28">
        <f t="shared" si="84"/>
        <v>76.707750000000004</v>
      </c>
      <c r="BK175" s="28">
        <f t="shared" si="84"/>
        <v>76.707750000000004</v>
      </c>
      <c r="BL175" s="28">
        <f t="shared" si="84"/>
        <v>76.707750000000004</v>
      </c>
      <c r="BM175" s="28">
        <f t="shared" si="84"/>
        <v>76.707750000000004</v>
      </c>
      <c r="BN175" s="28">
        <f t="shared" si="84"/>
        <v>76.707750000000004</v>
      </c>
      <c r="BO175" s="28">
        <f t="shared" si="84"/>
        <v>76.707750000000004</v>
      </c>
      <c r="BP175" s="28">
        <f t="shared" si="84"/>
        <v>76.707750000000004</v>
      </c>
      <c r="BQ175" s="28">
        <f t="shared" si="84"/>
        <v>76.707750000000004</v>
      </c>
      <c r="BR175" s="28">
        <f t="shared" si="84"/>
        <v>76.707750000000004</v>
      </c>
      <c r="BS175" s="28">
        <f t="shared" si="84"/>
        <v>76.707750000000004</v>
      </c>
      <c r="BT175" s="28">
        <f t="shared" si="84"/>
        <v>76.707750000000004</v>
      </c>
      <c r="BU175" s="28">
        <f t="shared" si="84"/>
        <v>76.707750000000004</v>
      </c>
      <c r="BV175" s="28">
        <f t="shared" si="84"/>
        <v>76.707750000000004</v>
      </c>
      <c r="BW175" s="28">
        <f t="shared" si="84"/>
        <v>76.707750000000004</v>
      </c>
      <c r="BX175" s="28">
        <f t="shared" si="84"/>
        <v>76.707750000000004</v>
      </c>
      <c r="BY175" s="28">
        <f t="shared" si="84"/>
        <v>76.707750000000004</v>
      </c>
      <c r="BZ175" s="28">
        <f t="shared" si="84"/>
        <v>76.707750000000004</v>
      </c>
      <c r="CA175" s="28">
        <f t="shared" si="84"/>
        <v>76.707750000000004</v>
      </c>
      <c r="CB175" s="28">
        <f t="shared" si="85"/>
        <v>76.707750000000004</v>
      </c>
      <c r="CC175" s="6" t="s">
        <v>1856</v>
      </c>
    </row>
    <row r="176" spans="1:94" ht="135" hidden="1">
      <c r="A176" s="1">
        <v>10047729</v>
      </c>
      <c r="B176" s="5">
        <v>41311</v>
      </c>
      <c r="C176" s="5">
        <v>41612</v>
      </c>
      <c r="D176" s="5">
        <v>41696.845451388886</v>
      </c>
      <c r="E176" s="4">
        <v>13047.22</v>
      </c>
      <c r="F176" s="3" t="s">
        <v>13</v>
      </c>
      <c r="G176" s="8" t="s">
        <v>85</v>
      </c>
      <c r="H176" s="3" t="s">
        <v>84</v>
      </c>
      <c r="I176" s="28">
        <f t="shared" si="82"/>
        <v>54.363416666666666</v>
      </c>
      <c r="J176" s="28">
        <f t="shared" si="83"/>
        <v>54.363416666666666</v>
      </c>
      <c r="K176" s="28">
        <f t="shared" si="83"/>
        <v>54.363416666666666</v>
      </c>
      <c r="L176" s="28">
        <f t="shared" si="83"/>
        <v>54.363416666666666</v>
      </c>
      <c r="M176" s="28">
        <f t="shared" si="83"/>
        <v>54.363416666666666</v>
      </c>
      <c r="N176" s="28">
        <f t="shared" si="83"/>
        <v>54.363416666666666</v>
      </c>
      <c r="O176" s="28">
        <f t="shared" si="83"/>
        <v>54.363416666666666</v>
      </c>
      <c r="P176" s="28">
        <f t="shared" si="83"/>
        <v>54.363416666666666</v>
      </c>
      <c r="Q176" s="28">
        <f t="shared" si="83"/>
        <v>54.363416666666666</v>
      </c>
      <c r="R176" s="28">
        <f t="shared" si="83"/>
        <v>54.363416666666666</v>
      </c>
      <c r="S176" s="28">
        <f t="shared" si="83"/>
        <v>54.363416666666666</v>
      </c>
      <c r="T176" s="28">
        <f t="shared" si="83"/>
        <v>54.363416666666666</v>
      </c>
      <c r="U176" s="28">
        <f t="shared" si="84"/>
        <v>108.72683333333333</v>
      </c>
      <c r="V176" s="28">
        <f t="shared" si="84"/>
        <v>108.72683333333333</v>
      </c>
      <c r="W176" s="28">
        <f t="shared" si="84"/>
        <v>108.72683333333333</v>
      </c>
      <c r="X176" s="28">
        <f t="shared" si="84"/>
        <v>108.72683333333333</v>
      </c>
      <c r="Y176" s="28">
        <f t="shared" si="84"/>
        <v>108.72683333333333</v>
      </c>
      <c r="Z176" s="28">
        <f t="shared" si="84"/>
        <v>108.72683333333333</v>
      </c>
      <c r="AA176" s="28">
        <f t="shared" si="84"/>
        <v>108.72683333333333</v>
      </c>
      <c r="AB176" s="28">
        <f t="shared" si="84"/>
        <v>108.72683333333333</v>
      </c>
      <c r="AC176" s="28">
        <f t="shared" si="84"/>
        <v>108.72683333333333</v>
      </c>
      <c r="AD176" s="28">
        <f t="shared" si="84"/>
        <v>108.72683333333333</v>
      </c>
      <c r="AE176" s="28">
        <f t="shared" si="84"/>
        <v>108.72683333333333</v>
      </c>
      <c r="AF176" s="28">
        <f t="shared" si="84"/>
        <v>108.72683333333333</v>
      </c>
      <c r="AG176" s="28">
        <f t="shared" si="84"/>
        <v>108.72683333333333</v>
      </c>
      <c r="AH176" s="28">
        <f t="shared" si="84"/>
        <v>108.72683333333333</v>
      </c>
      <c r="AI176" s="28">
        <f t="shared" si="84"/>
        <v>108.72683333333333</v>
      </c>
      <c r="AJ176" s="28">
        <f t="shared" si="84"/>
        <v>108.72683333333333</v>
      </c>
      <c r="AK176" s="28">
        <f t="shared" si="84"/>
        <v>108.72683333333333</v>
      </c>
      <c r="AL176" s="28">
        <f t="shared" si="84"/>
        <v>108.72683333333333</v>
      </c>
      <c r="AM176" s="28">
        <f t="shared" si="84"/>
        <v>108.72683333333333</v>
      </c>
      <c r="AN176" s="28">
        <f t="shared" si="84"/>
        <v>108.72683333333333</v>
      </c>
      <c r="AO176" s="28">
        <f t="shared" si="84"/>
        <v>108.72683333333333</v>
      </c>
      <c r="AP176" s="28">
        <f t="shared" si="84"/>
        <v>108.72683333333333</v>
      </c>
      <c r="AQ176" s="28">
        <f t="shared" si="84"/>
        <v>108.72683333333333</v>
      </c>
      <c r="AR176" s="28">
        <f t="shared" si="84"/>
        <v>108.72683333333333</v>
      </c>
      <c r="AS176" s="28">
        <f t="shared" si="84"/>
        <v>108.72683333333333</v>
      </c>
      <c r="AT176" s="28">
        <f t="shared" si="84"/>
        <v>108.72683333333333</v>
      </c>
      <c r="AU176" s="28">
        <f t="shared" si="84"/>
        <v>108.72683333333333</v>
      </c>
      <c r="AV176" s="28">
        <f t="shared" si="84"/>
        <v>108.72683333333333</v>
      </c>
      <c r="AW176" s="28">
        <f t="shared" si="84"/>
        <v>108.72683333333333</v>
      </c>
      <c r="AX176" s="28">
        <f t="shared" si="84"/>
        <v>108.72683333333333</v>
      </c>
      <c r="AY176" s="28">
        <f t="shared" si="84"/>
        <v>108.72683333333333</v>
      </c>
      <c r="AZ176" s="28">
        <f t="shared" si="84"/>
        <v>108.72683333333333</v>
      </c>
      <c r="BA176" s="28">
        <f t="shared" si="84"/>
        <v>108.72683333333333</v>
      </c>
      <c r="BB176" s="28">
        <f t="shared" si="84"/>
        <v>108.72683333333333</v>
      </c>
      <c r="BC176" s="28">
        <f t="shared" si="84"/>
        <v>108.72683333333333</v>
      </c>
      <c r="BD176" s="28">
        <f t="shared" si="84"/>
        <v>108.72683333333333</v>
      </c>
      <c r="BE176" s="28">
        <f t="shared" si="84"/>
        <v>108.72683333333333</v>
      </c>
      <c r="BF176" s="28">
        <f t="shared" si="84"/>
        <v>108.72683333333333</v>
      </c>
      <c r="BG176" s="28">
        <f t="shared" si="84"/>
        <v>108.72683333333333</v>
      </c>
      <c r="BH176" s="28">
        <f t="shared" si="84"/>
        <v>108.72683333333333</v>
      </c>
      <c r="BI176" s="28">
        <f t="shared" si="84"/>
        <v>108.72683333333333</v>
      </c>
      <c r="BJ176" s="28">
        <f t="shared" si="84"/>
        <v>108.72683333333333</v>
      </c>
      <c r="BK176" s="28">
        <f t="shared" si="84"/>
        <v>108.72683333333333</v>
      </c>
      <c r="BL176" s="28">
        <f t="shared" si="84"/>
        <v>108.72683333333333</v>
      </c>
      <c r="BM176" s="28">
        <f t="shared" si="84"/>
        <v>108.72683333333333</v>
      </c>
      <c r="BN176" s="28">
        <f t="shared" si="84"/>
        <v>108.72683333333333</v>
      </c>
      <c r="BO176" s="28">
        <f t="shared" si="84"/>
        <v>108.72683333333333</v>
      </c>
      <c r="BP176" s="28">
        <f t="shared" si="84"/>
        <v>108.72683333333333</v>
      </c>
      <c r="BQ176" s="28">
        <f t="shared" si="84"/>
        <v>108.72683333333333</v>
      </c>
      <c r="BR176" s="28">
        <f t="shared" si="84"/>
        <v>108.72683333333333</v>
      </c>
      <c r="BS176" s="28">
        <f t="shared" si="84"/>
        <v>108.72683333333333</v>
      </c>
      <c r="BT176" s="28">
        <f t="shared" si="84"/>
        <v>108.72683333333333</v>
      </c>
      <c r="BU176" s="28">
        <f t="shared" si="84"/>
        <v>108.72683333333333</v>
      </c>
      <c r="BV176" s="28">
        <f t="shared" si="84"/>
        <v>108.72683333333333</v>
      </c>
      <c r="BW176" s="28">
        <f t="shared" si="84"/>
        <v>108.72683333333333</v>
      </c>
      <c r="BX176" s="28">
        <f t="shared" si="84"/>
        <v>108.72683333333333</v>
      </c>
      <c r="BY176" s="28">
        <f t="shared" si="84"/>
        <v>108.72683333333333</v>
      </c>
      <c r="BZ176" s="28">
        <f t="shared" si="84"/>
        <v>108.72683333333333</v>
      </c>
      <c r="CA176" s="28">
        <f t="shared" si="84"/>
        <v>108.72683333333333</v>
      </c>
      <c r="CB176" s="28">
        <f t="shared" si="85"/>
        <v>108.72683333333333</v>
      </c>
      <c r="CC176" s="6" t="s">
        <v>1856</v>
      </c>
    </row>
    <row r="177" spans="1:81" ht="120" hidden="1">
      <c r="A177" s="1">
        <v>10047550</v>
      </c>
      <c r="B177" s="5">
        <v>41277</v>
      </c>
      <c r="C177" s="5">
        <v>41614</v>
      </c>
      <c r="D177" s="5">
        <v>41697.694062499999</v>
      </c>
      <c r="E177" s="2">
        <f>2755.25+2635.92+1497.72+2010.12+500.64+294+456.12</f>
        <v>10149.77</v>
      </c>
      <c r="F177" s="3" t="s">
        <v>5</v>
      </c>
      <c r="G177" s="8" t="s">
        <v>21</v>
      </c>
      <c r="H177" s="3" t="s">
        <v>18</v>
      </c>
      <c r="I177" s="28">
        <f t="shared" si="82"/>
        <v>42.290708333333335</v>
      </c>
      <c r="J177" s="28">
        <f t="shared" si="83"/>
        <v>42.290708333333335</v>
      </c>
      <c r="K177" s="28">
        <f t="shared" si="83"/>
        <v>42.290708333333335</v>
      </c>
      <c r="L177" s="28">
        <f t="shared" si="83"/>
        <v>42.290708333333335</v>
      </c>
      <c r="M177" s="28">
        <f t="shared" si="83"/>
        <v>42.290708333333335</v>
      </c>
      <c r="N177" s="28">
        <f t="shared" si="83"/>
        <v>42.290708333333335</v>
      </c>
      <c r="O177" s="28">
        <f t="shared" si="83"/>
        <v>42.290708333333335</v>
      </c>
      <c r="P177" s="28">
        <f t="shared" si="83"/>
        <v>42.290708333333335</v>
      </c>
      <c r="Q177" s="28">
        <f t="shared" si="83"/>
        <v>42.290708333333335</v>
      </c>
      <c r="R177" s="28">
        <f t="shared" si="83"/>
        <v>42.290708333333335</v>
      </c>
      <c r="S177" s="28">
        <f t="shared" si="83"/>
        <v>42.290708333333335</v>
      </c>
      <c r="T177" s="28">
        <f t="shared" si="83"/>
        <v>42.290708333333335</v>
      </c>
      <c r="U177" s="28">
        <f t="shared" si="84"/>
        <v>84.581416666666669</v>
      </c>
      <c r="V177" s="28">
        <f t="shared" si="84"/>
        <v>84.581416666666669</v>
      </c>
      <c r="W177" s="28">
        <f t="shared" si="84"/>
        <v>84.581416666666669</v>
      </c>
      <c r="X177" s="28">
        <f t="shared" si="84"/>
        <v>84.581416666666669</v>
      </c>
      <c r="Y177" s="28">
        <f t="shared" si="84"/>
        <v>84.581416666666669</v>
      </c>
      <c r="Z177" s="28">
        <f t="shared" si="84"/>
        <v>84.581416666666669</v>
      </c>
      <c r="AA177" s="28">
        <f t="shared" si="84"/>
        <v>84.581416666666669</v>
      </c>
      <c r="AB177" s="28">
        <f t="shared" si="84"/>
        <v>84.581416666666669</v>
      </c>
      <c r="AC177" s="28">
        <f t="shared" si="84"/>
        <v>84.581416666666669</v>
      </c>
      <c r="AD177" s="28">
        <f t="shared" si="84"/>
        <v>84.581416666666669</v>
      </c>
      <c r="AE177" s="28">
        <f t="shared" si="84"/>
        <v>84.581416666666669</v>
      </c>
      <c r="AF177" s="28">
        <f t="shared" si="84"/>
        <v>84.581416666666669</v>
      </c>
      <c r="AG177" s="28">
        <f t="shared" si="84"/>
        <v>84.581416666666669</v>
      </c>
      <c r="AH177" s="28">
        <f t="shared" si="84"/>
        <v>84.581416666666669</v>
      </c>
      <c r="AI177" s="28">
        <f t="shared" si="84"/>
        <v>84.581416666666669</v>
      </c>
      <c r="AJ177" s="28">
        <f t="shared" si="84"/>
        <v>84.581416666666669</v>
      </c>
      <c r="AK177" s="28">
        <f t="shared" si="84"/>
        <v>84.581416666666669</v>
      </c>
      <c r="AL177" s="28">
        <f t="shared" si="84"/>
        <v>84.581416666666669</v>
      </c>
      <c r="AM177" s="28">
        <f t="shared" si="84"/>
        <v>84.581416666666669</v>
      </c>
      <c r="AN177" s="28">
        <f t="shared" si="84"/>
        <v>84.581416666666669</v>
      </c>
      <c r="AO177" s="28">
        <f t="shared" si="84"/>
        <v>84.581416666666669</v>
      </c>
      <c r="AP177" s="28">
        <f t="shared" si="84"/>
        <v>84.581416666666669</v>
      </c>
      <c r="AQ177" s="28">
        <f t="shared" si="84"/>
        <v>84.581416666666669</v>
      </c>
      <c r="AR177" s="28">
        <f t="shared" si="84"/>
        <v>84.581416666666669</v>
      </c>
      <c r="AS177" s="28">
        <f t="shared" si="84"/>
        <v>84.581416666666669</v>
      </c>
      <c r="AT177" s="28">
        <f t="shared" si="84"/>
        <v>84.581416666666669</v>
      </c>
      <c r="AU177" s="28">
        <f t="shared" si="84"/>
        <v>84.581416666666669</v>
      </c>
      <c r="AV177" s="28">
        <f t="shared" si="84"/>
        <v>84.581416666666669</v>
      </c>
      <c r="AW177" s="28">
        <f t="shared" si="84"/>
        <v>84.581416666666669</v>
      </c>
      <c r="AX177" s="28">
        <f t="shared" si="84"/>
        <v>84.581416666666669</v>
      </c>
      <c r="AY177" s="28">
        <f t="shared" si="84"/>
        <v>84.581416666666669</v>
      </c>
      <c r="AZ177" s="28">
        <f t="shared" si="84"/>
        <v>84.581416666666669</v>
      </c>
      <c r="BA177" s="28">
        <f t="shared" si="84"/>
        <v>84.581416666666669</v>
      </c>
      <c r="BB177" s="28">
        <f t="shared" si="84"/>
        <v>84.581416666666669</v>
      </c>
      <c r="BC177" s="28">
        <f t="shared" si="84"/>
        <v>84.581416666666669</v>
      </c>
      <c r="BD177" s="28">
        <f t="shared" si="84"/>
        <v>84.581416666666669</v>
      </c>
      <c r="BE177" s="28">
        <f t="shared" si="84"/>
        <v>84.581416666666669</v>
      </c>
      <c r="BF177" s="28">
        <f t="shared" si="84"/>
        <v>84.581416666666669</v>
      </c>
      <c r="BG177" s="28">
        <f t="shared" si="84"/>
        <v>84.581416666666669</v>
      </c>
      <c r="BH177" s="28">
        <f t="shared" si="84"/>
        <v>84.581416666666669</v>
      </c>
      <c r="BI177" s="28">
        <f t="shared" si="84"/>
        <v>84.581416666666669</v>
      </c>
      <c r="BJ177" s="28">
        <f t="shared" si="84"/>
        <v>84.581416666666669</v>
      </c>
      <c r="BK177" s="28">
        <f t="shared" si="84"/>
        <v>84.581416666666669</v>
      </c>
      <c r="BL177" s="28">
        <f t="shared" si="84"/>
        <v>84.581416666666669</v>
      </c>
      <c r="BM177" s="28">
        <f t="shared" si="84"/>
        <v>84.581416666666669</v>
      </c>
      <c r="BN177" s="28">
        <f t="shared" si="84"/>
        <v>84.581416666666669</v>
      </c>
      <c r="BO177" s="28">
        <f t="shared" si="84"/>
        <v>84.581416666666669</v>
      </c>
      <c r="BP177" s="28">
        <f t="shared" si="84"/>
        <v>84.581416666666669</v>
      </c>
      <c r="BQ177" s="28">
        <f t="shared" si="84"/>
        <v>84.581416666666669</v>
      </c>
      <c r="BR177" s="28">
        <f t="shared" si="84"/>
        <v>84.581416666666669</v>
      </c>
      <c r="BS177" s="28">
        <f t="shared" si="84"/>
        <v>84.581416666666669</v>
      </c>
      <c r="BT177" s="28">
        <f t="shared" si="84"/>
        <v>84.581416666666669</v>
      </c>
      <c r="BU177" s="28">
        <f t="shared" si="84"/>
        <v>84.581416666666669</v>
      </c>
      <c r="BV177" s="28">
        <f t="shared" si="84"/>
        <v>84.581416666666669</v>
      </c>
      <c r="BW177" s="28">
        <f t="shared" si="84"/>
        <v>84.581416666666669</v>
      </c>
      <c r="BX177" s="28">
        <f t="shared" si="84"/>
        <v>84.581416666666669</v>
      </c>
      <c r="BY177" s="28">
        <f t="shared" si="84"/>
        <v>84.581416666666669</v>
      </c>
      <c r="BZ177" s="28">
        <f t="shared" si="84"/>
        <v>84.581416666666669</v>
      </c>
      <c r="CA177" s="28">
        <f t="shared" si="84"/>
        <v>84.581416666666669</v>
      </c>
      <c r="CB177" s="28">
        <f t="shared" si="85"/>
        <v>84.581416666666669</v>
      </c>
      <c r="CC177" s="6" t="s">
        <v>1856</v>
      </c>
    </row>
    <row r="178" spans="1:81" ht="180" hidden="1">
      <c r="A178" s="1">
        <v>10047558</v>
      </c>
      <c r="B178" s="5">
        <v>41282</v>
      </c>
      <c r="C178" s="5">
        <v>41614</v>
      </c>
      <c r="D178" s="5">
        <v>41697.694884259261</v>
      </c>
      <c r="E178" s="4">
        <f>66.96+184.14+207.76+1070+8426.25+55167.7</f>
        <v>65122.81</v>
      </c>
      <c r="F178" s="3" t="s">
        <v>0</v>
      </c>
      <c r="G178" s="8" t="s">
        <v>156</v>
      </c>
      <c r="H178" s="3" t="s">
        <v>67</v>
      </c>
      <c r="I178" s="28">
        <f t="shared" si="82"/>
        <v>271.34504166666665</v>
      </c>
      <c r="J178" s="28">
        <f t="shared" si="83"/>
        <v>271.34504166666665</v>
      </c>
      <c r="K178" s="28">
        <f t="shared" si="83"/>
        <v>271.34504166666665</v>
      </c>
      <c r="L178" s="28">
        <f t="shared" si="83"/>
        <v>271.34504166666665</v>
      </c>
      <c r="M178" s="28">
        <f t="shared" si="83"/>
        <v>271.34504166666665</v>
      </c>
      <c r="N178" s="28">
        <f t="shared" si="83"/>
        <v>271.34504166666665</v>
      </c>
      <c r="O178" s="28">
        <f t="shared" si="83"/>
        <v>271.34504166666665</v>
      </c>
      <c r="P178" s="28">
        <f t="shared" si="83"/>
        <v>271.34504166666665</v>
      </c>
      <c r="Q178" s="28">
        <f t="shared" si="83"/>
        <v>271.34504166666665</v>
      </c>
      <c r="R178" s="28">
        <f t="shared" si="83"/>
        <v>271.34504166666665</v>
      </c>
      <c r="S178" s="28">
        <f t="shared" si="83"/>
        <v>271.34504166666665</v>
      </c>
      <c r="T178" s="28">
        <f t="shared" si="83"/>
        <v>271.34504166666665</v>
      </c>
      <c r="U178" s="28">
        <f t="shared" si="84"/>
        <v>542.69008333333329</v>
      </c>
      <c r="V178" s="28">
        <f t="shared" si="84"/>
        <v>542.69008333333329</v>
      </c>
      <c r="W178" s="28">
        <f t="shared" si="84"/>
        <v>542.69008333333329</v>
      </c>
      <c r="X178" s="28">
        <f t="shared" si="84"/>
        <v>542.69008333333329</v>
      </c>
      <c r="Y178" s="28">
        <f t="shared" si="84"/>
        <v>542.69008333333329</v>
      </c>
      <c r="Z178" s="28">
        <f t="shared" si="84"/>
        <v>542.69008333333329</v>
      </c>
      <c r="AA178" s="28">
        <f t="shared" si="84"/>
        <v>542.69008333333329</v>
      </c>
      <c r="AB178" s="28">
        <f t="shared" si="84"/>
        <v>542.69008333333329</v>
      </c>
      <c r="AC178" s="28">
        <f t="shared" si="84"/>
        <v>542.69008333333329</v>
      </c>
      <c r="AD178" s="28">
        <f t="shared" si="84"/>
        <v>542.69008333333329</v>
      </c>
      <c r="AE178" s="28">
        <f t="shared" si="84"/>
        <v>542.69008333333329</v>
      </c>
      <c r="AF178" s="28">
        <f t="shared" si="84"/>
        <v>542.69008333333329</v>
      </c>
      <c r="AG178" s="28">
        <f t="shared" si="84"/>
        <v>542.69008333333329</v>
      </c>
      <c r="AH178" s="28">
        <f t="shared" si="84"/>
        <v>542.69008333333329</v>
      </c>
      <c r="AI178" s="28">
        <f t="shared" ref="AI178:AX179" si="87">($E178*($H$1/12))</f>
        <v>542.69008333333329</v>
      </c>
      <c r="AJ178" s="28">
        <f t="shared" si="87"/>
        <v>542.69008333333329</v>
      </c>
      <c r="AK178" s="28">
        <f t="shared" si="87"/>
        <v>542.69008333333329</v>
      </c>
      <c r="AL178" s="28">
        <f t="shared" si="87"/>
        <v>542.69008333333329</v>
      </c>
      <c r="AM178" s="28">
        <f t="shared" si="87"/>
        <v>542.69008333333329</v>
      </c>
      <c r="AN178" s="28">
        <f t="shared" si="87"/>
        <v>542.69008333333329</v>
      </c>
      <c r="AO178" s="28">
        <f t="shared" si="87"/>
        <v>542.69008333333329</v>
      </c>
      <c r="AP178" s="28">
        <f t="shared" si="87"/>
        <v>542.69008333333329</v>
      </c>
      <c r="AQ178" s="28">
        <f t="shared" si="87"/>
        <v>542.69008333333329</v>
      </c>
      <c r="AR178" s="28">
        <f t="shared" si="87"/>
        <v>542.69008333333329</v>
      </c>
      <c r="AS178" s="28">
        <f t="shared" si="87"/>
        <v>542.69008333333329</v>
      </c>
      <c r="AT178" s="28">
        <f t="shared" si="87"/>
        <v>542.69008333333329</v>
      </c>
      <c r="AU178" s="28">
        <f t="shared" si="87"/>
        <v>542.69008333333329</v>
      </c>
      <c r="AV178" s="28">
        <f t="shared" si="87"/>
        <v>542.69008333333329</v>
      </c>
      <c r="AW178" s="28">
        <f t="shared" si="87"/>
        <v>542.69008333333329</v>
      </c>
      <c r="AX178" s="28">
        <f t="shared" si="87"/>
        <v>542.69008333333329</v>
      </c>
      <c r="AY178" s="28">
        <f t="shared" ref="AY178:BN179" si="88">($E178*($H$1/12))</f>
        <v>542.69008333333329</v>
      </c>
      <c r="AZ178" s="28">
        <f t="shared" si="88"/>
        <v>542.69008333333329</v>
      </c>
      <c r="BA178" s="28">
        <f t="shared" si="88"/>
        <v>542.69008333333329</v>
      </c>
      <c r="BB178" s="28">
        <f t="shared" si="88"/>
        <v>542.69008333333329</v>
      </c>
      <c r="BC178" s="28">
        <f t="shared" si="88"/>
        <v>542.69008333333329</v>
      </c>
      <c r="BD178" s="28">
        <f t="shared" si="88"/>
        <v>542.69008333333329</v>
      </c>
      <c r="BE178" s="28">
        <f t="shared" si="88"/>
        <v>542.69008333333329</v>
      </c>
      <c r="BF178" s="28">
        <f t="shared" si="88"/>
        <v>542.69008333333329</v>
      </c>
      <c r="BG178" s="28">
        <f t="shared" si="88"/>
        <v>542.69008333333329</v>
      </c>
      <c r="BH178" s="28">
        <f t="shared" si="88"/>
        <v>542.69008333333329</v>
      </c>
      <c r="BI178" s="28">
        <f t="shared" si="88"/>
        <v>542.69008333333329</v>
      </c>
      <c r="BJ178" s="28">
        <f t="shared" si="88"/>
        <v>542.69008333333329</v>
      </c>
      <c r="BK178" s="28">
        <f t="shared" si="88"/>
        <v>542.69008333333329</v>
      </c>
      <c r="BL178" s="28">
        <f t="shared" si="88"/>
        <v>542.69008333333329</v>
      </c>
      <c r="BM178" s="28">
        <f t="shared" si="88"/>
        <v>542.69008333333329</v>
      </c>
      <c r="BN178" s="28">
        <f t="shared" si="88"/>
        <v>542.69008333333329</v>
      </c>
      <c r="BO178" s="28">
        <f t="shared" ref="BO178:CB179" si="89">($E178*($H$1/12))</f>
        <v>542.69008333333329</v>
      </c>
      <c r="BP178" s="28">
        <f t="shared" si="89"/>
        <v>542.69008333333329</v>
      </c>
      <c r="BQ178" s="28">
        <f t="shared" si="89"/>
        <v>542.69008333333329</v>
      </c>
      <c r="BR178" s="28">
        <f t="shared" si="89"/>
        <v>542.69008333333329</v>
      </c>
      <c r="BS178" s="28">
        <f t="shared" si="89"/>
        <v>542.69008333333329</v>
      </c>
      <c r="BT178" s="28">
        <f t="shared" si="89"/>
        <v>542.69008333333329</v>
      </c>
      <c r="BU178" s="28">
        <f t="shared" si="89"/>
        <v>542.69008333333329</v>
      </c>
      <c r="BV178" s="28">
        <f t="shared" si="89"/>
        <v>542.69008333333329</v>
      </c>
      <c r="BW178" s="28">
        <f t="shared" si="89"/>
        <v>542.69008333333329</v>
      </c>
      <c r="BX178" s="28">
        <f t="shared" si="89"/>
        <v>542.69008333333329</v>
      </c>
      <c r="BY178" s="28">
        <f t="shared" si="89"/>
        <v>542.69008333333329</v>
      </c>
      <c r="BZ178" s="28">
        <f t="shared" si="89"/>
        <v>542.69008333333329</v>
      </c>
      <c r="CA178" s="28">
        <f t="shared" si="89"/>
        <v>542.69008333333329</v>
      </c>
      <c r="CB178" s="28">
        <f t="shared" si="89"/>
        <v>542.69008333333329</v>
      </c>
      <c r="CC178" s="6" t="s">
        <v>1856</v>
      </c>
    </row>
    <row r="179" spans="1:81" ht="75" hidden="1">
      <c r="A179" s="1">
        <v>10048634</v>
      </c>
      <c r="B179" s="5">
        <v>41446</v>
      </c>
      <c r="C179" s="5">
        <v>41626</v>
      </c>
      <c r="D179" s="5">
        <v>41699.435185185182</v>
      </c>
      <c r="E179" s="4">
        <v>454.16</v>
      </c>
      <c r="F179" s="3" t="s">
        <v>8</v>
      </c>
      <c r="G179" s="8" t="s">
        <v>83</v>
      </c>
      <c r="H179" s="3" t="s">
        <v>84</v>
      </c>
      <c r="I179" s="28">
        <f t="shared" si="82"/>
        <v>1.8923333333333334</v>
      </c>
      <c r="J179" s="28">
        <f t="shared" si="83"/>
        <v>1.8923333333333334</v>
      </c>
      <c r="K179" s="28">
        <f t="shared" si="83"/>
        <v>1.8923333333333334</v>
      </c>
      <c r="L179" s="28">
        <f t="shared" si="83"/>
        <v>1.8923333333333334</v>
      </c>
      <c r="M179" s="28">
        <f t="shared" si="83"/>
        <v>1.8923333333333334</v>
      </c>
      <c r="N179" s="28">
        <f t="shared" si="83"/>
        <v>1.8923333333333334</v>
      </c>
      <c r="O179" s="28">
        <f t="shared" si="83"/>
        <v>1.8923333333333334</v>
      </c>
      <c r="P179" s="28">
        <f t="shared" si="83"/>
        <v>1.8923333333333334</v>
      </c>
      <c r="Q179" s="28">
        <f t="shared" si="83"/>
        <v>1.8923333333333334</v>
      </c>
      <c r="R179" s="28">
        <f t="shared" si="83"/>
        <v>1.8923333333333334</v>
      </c>
      <c r="S179" s="28">
        <f t="shared" si="83"/>
        <v>1.8923333333333334</v>
      </c>
      <c r="T179" s="28">
        <f t="shared" si="83"/>
        <v>1.8923333333333334</v>
      </c>
      <c r="U179" s="28">
        <f t="shared" ref="U179:AJ179" si="90">($E179*($H$1/12))</f>
        <v>3.7846666666666668</v>
      </c>
      <c r="V179" s="28">
        <f t="shared" si="90"/>
        <v>3.7846666666666668</v>
      </c>
      <c r="W179" s="28">
        <f t="shared" si="90"/>
        <v>3.7846666666666668</v>
      </c>
      <c r="X179" s="28">
        <f t="shared" si="90"/>
        <v>3.7846666666666668</v>
      </c>
      <c r="Y179" s="28">
        <f t="shared" si="90"/>
        <v>3.7846666666666668</v>
      </c>
      <c r="Z179" s="28">
        <f t="shared" si="90"/>
        <v>3.7846666666666668</v>
      </c>
      <c r="AA179" s="28">
        <f t="shared" si="90"/>
        <v>3.7846666666666668</v>
      </c>
      <c r="AB179" s="28">
        <f t="shared" si="90"/>
        <v>3.7846666666666668</v>
      </c>
      <c r="AC179" s="28">
        <f t="shared" si="90"/>
        <v>3.7846666666666668</v>
      </c>
      <c r="AD179" s="28">
        <f t="shared" si="90"/>
        <v>3.7846666666666668</v>
      </c>
      <c r="AE179" s="28">
        <f t="shared" si="90"/>
        <v>3.7846666666666668</v>
      </c>
      <c r="AF179" s="28">
        <f t="shared" si="90"/>
        <v>3.7846666666666668</v>
      </c>
      <c r="AG179" s="28">
        <f t="shared" si="90"/>
        <v>3.7846666666666668</v>
      </c>
      <c r="AH179" s="28">
        <f t="shared" si="90"/>
        <v>3.7846666666666668</v>
      </c>
      <c r="AI179" s="28">
        <f t="shared" si="90"/>
        <v>3.7846666666666668</v>
      </c>
      <c r="AJ179" s="28">
        <f t="shared" si="90"/>
        <v>3.7846666666666668</v>
      </c>
      <c r="AK179" s="28">
        <f t="shared" si="87"/>
        <v>3.7846666666666668</v>
      </c>
      <c r="AL179" s="28">
        <f t="shared" si="87"/>
        <v>3.7846666666666668</v>
      </c>
      <c r="AM179" s="28">
        <f t="shared" si="87"/>
        <v>3.7846666666666668</v>
      </c>
      <c r="AN179" s="28">
        <f t="shared" si="87"/>
        <v>3.7846666666666668</v>
      </c>
      <c r="AO179" s="28">
        <f t="shared" si="87"/>
        <v>3.7846666666666668</v>
      </c>
      <c r="AP179" s="28">
        <f t="shared" si="87"/>
        <v>3.7846666666666668</v>
      </c>
      <c r="AQ179" s="28">
        <f t="shared" si="87"/>
        <v>3.7846666666666668</v>
      </c>
      <c r="AR179" s="28">
        <f t="shared" si="87"/>
        <v>3.7846666666666668</v>
      </c>
      <c r="AS179" s="28">
        <f t="shared" si="87"/>
        <v>3.7846666666666668</v>
      </c>
      <c r="AT179" s="28">
        <f t="shared" si="87"/>
        <v>3.7846666666666668</v>
      </c>
      <c r="AU179" s="28">
        <f t="shared" si="87"/>
        <v>3.7846666666666668</v>
      </c>
      <c r="AV179" s="28">
        <f t="shared" si="87"/>
        <v>3.7846666666666668</v>
      </c>
      <c r="AW179" s="28">
        <f t="shared" si="87"/>
        <v>3.7846666666666668</v>
      </c>
      <c r="AX179" s="28">
        <f t="shared" si="87"/>
        <v>3.7846666666666668</v>
      </c>
      <c r="AY179" s="28">
        <f t="shared" si="88"/>
        <v>3.7846666666666668</v>
      </c>
      <c r="AZ179" s="28">
        <f t="shared" si="88"/>
        <v>3.7846666666666668</v>
      </c>
      <c r="BA179" s="28">
        <f t="shared" si="88"/>
        <v>3.7846666666666668</v>
      </c>
      <c r="BB179" s="28">
        <f t="shared" si="88"/>
        <v>3.7846666666666668</v>
      </c>
      <c r="BC179" s="28">
        <f t="shared" si="88"/>
        <v>3.7846666666666668</v>
      </c>
      <c r="BD179" s="28">
        <f t="shared" si="88"/>
        <v>3.7846666666666668</v>
      </c>
      <c r="BE179" s="28">
        <f t="shared" si="88"/>
        <v>3.7846666666666668</v>
      </c>
      <c r="BF179" s="28">
        <f t="shared" si="88"/>
        <v>3.7846666666666668</v>
      </c>
      <c r="BG179" s="28">
        <f t="shared" si="88"/>
        <v>3.7846666666666668</v>
      </c>
      <c r="BH179" s="28">
        <f t="shared" si="88"/>
        <v>3.7846666666666668</v>
      </c>
      <c r="BI179" s="28">
        <f t="shared" si="88"/>
        <v>3.7846666666666668</v>
      </c>
      <c r="BJ179" s="28">
        <f t="shared" si="88"/>
        <v>3.7846666666666668</v>
      </c>
      <c r="BK179" s="28">
        <f t="shared" si="88"/>
        <v>3.7846666666666668</v>
      </c>
      <c r="BL179" s="28">
        <f t="shared" si="88"/>
        <v>3.7846666666666668</v>
      </c>
      <c r="BM179" s="28">
        <f t="shared" si="88"/>
        <v>3.7846666666666668</v>
      </c>
      <c r="BN179" s="28">
        <f t="shared" si="88"/>
        <v>3.7846666666666668</v>
      </c>
      <c r="BO179" s="28">
        <f t="shared" si="89"/>
        <v>3.7846666666666668</v>
      </c>
      <c r="BP179" s="28">
        <f t="shared" si="89"/>
        <v>3.7846666666666668</v>
      </c>
      <c r="BQ179" s="28">
        <f t="shared" si="89"/>
        <v>3.7846666666666668</v>
      </c>
      <c r="BR179" s="28">
        <f t="shared" si="89"/>
        <v>3.7846666666666668</v>
      </c>
      <c r="BS179" s="28">
        <f t="shared" si="89"/>
        <v>3.7846666666666668</v>
      </c>
      <c r="BT179" s="28">
        <f t="shared" si="89"/>
        <v>3.7846666666666668</v>
      </c>
      <c r="BU179" s="28">
        <f t="shared" si="89"/>
        <v>3.7846666666666668</v>
      </c>
      <c r="BV179" s="28">
        <f t="shared" si="89"/>
        <v>3.7846666666666668</v>
      </c>
      <c r="BW179" s="28">
        <f t="shared" si="89"/>
        <v>3.7846666666666668</v>
      </c>
      <c r="BX179" s="28">
        <f t="shared" si="89"/>
        <v>3.7846666666666668</v>
      </c>
      <c r="BY179" s="28">
        <f t="shared" si="89"/>
        <v>3.7846666666666668</v>
      </c>
      <c r="BZ179" s="28">
        <f t="shared" si="89"/>
        <v>3.7846666666666668</v>
      </c>
      <c r="CA179" s="28">
        <f t="shared" si="89"/>
        <v>3.7846666666666668</v>
      </c>
      <c r="CB179" s="28">
        <f t="shared" si="89"/>
        <v>3.7846666666666668</v>
      </c>
      <c r="CC179" s="6" t="s">
        <v>1856</v>
      </c>
    </row>
    <row r="180" spans="1:81" hidden="1">
      <c r="A180" s="1">
        <v>10047541</v>
      </c>
      <c r="B180" s="5">
        <v>41270</v>
      </c>
      <c r="C180" s="5">
        <v>41628</v>
      </c>
      <c r="D180" s="5">
        <v>41709.710798611108</v>
      </c>
      <c r="E180" s="7">
        <v>0</v>
      </c>
      <c r="F180" s="3" t="s">
        <v>0</v>
      </c>
      <c r="G180" s="3" t="s">
        <v>217</v>
      </c>
      <c r="H180" s="3" t="s">
        <v>214</v>
      </c>
    </row>
    <row r="181" spans="1:81" hidden="1">
      <c r="A181" s="1">
        <v>10048088</v>
      </c>
      <c r="B181" s="5">
        <v>41379</v>
      </c>
      <c r="C181" s="5">
        <v>41501</v>
      </c>
      <c r="D181" s="5">
        <v>41712.381840277776</v>
      </c>
      <c r="E181" s="7">
        <v>0</v>
      </c>
      <c r="F181" s="3" t="s">
        <v>8</v>
      </c>
      <c r="G181" s="3" t="s">
        <v>217</v>
      </c>
      <c r="H181" s="3" t="s">
        <v>214</v>
      </c>
    </row>
    <row r="182" spans="1:81" hidden="1">
      <c r="A182" s="1">
        <v>10047194</v>
      </c>
      <c r="B182" s="5">
        <v>41263</v>
      </c>
      <c r="C182" s="5">
        <v>41639</v>
      </c>
      <c r="D182" s="5">
        <v>41722.354513888888</v>
      </c>
      <c r="E182" s="7">
        <v>7422.12</v>
      </c>
      <c r="F182" s="3" t="s">
        <v>0</v>
      </c>
      <c r="G182" s="3" t="s">
        <v>150</v>
      </c>
      <c r="H182" s="3" t="s">
        <v>175</v>
      </c>
      <c r="I182" s="28">
        <f>($E182*($H$1/12))/2</f>
        <v>30.9255</v>
      </c>
      <c r="J182" s="28">
        <f t="shared" ref="J182:T182" si="91">($E182*($H$1/12))/2</f>
        <v>30.9255</v>
      </c>
      <c r="K182" s="28">
        <f t="shared" si="91"/>
        <v>30.9255</v>
      </c>
      <c r="L182" s="28">
        <f t="shared" si="91"/>
        <v>30.9255</v>
      </c>
      <c r="M182" s="28">
        <f t="shared" si="91"/>
        <v>30.9255</v>
      </c>
      <c r="N182" s="28">
        <f t="shared" si="91"/>
        <v>30.9255</v>
      </c>
      <c r="O182" s="28">
        <f t="shared" si="91"/>
        <v>30.9255</v>
      </c>
      <c r="P182" s="28">
        <f t="shared" si="91"/>
        <v>30.9255</v>
      </c>
      <c r="Q182" s="28">
        <f t="shared" si="91"/>
        <v>30.9255</v>
      </c>
      <c r="R182" s="28">
        <f t="shared" si="91"/>
        <v>30.9255</v>
      </c>
      <c r="S182" s="28">
        <f t="shared" si="91"/>
        <v>30.9255</v>
      </c>
      <c r="T182" s="28">
        <f t="shared" si="91"/>
        <v>30.9255</v>
      </c>
      <c r="U182" s="28">
        <f t="shared" ref="U182:CB182" si="92">($E182*($H$1/12))</f>
        <v>61.850999999999999</v>
      </c>
      <c r="V182" s="28">
        <f t="shared" si="92"/>
        <v>61.850999999999999</v>
      </c>
      <c r="W182" s="28">
        <f t="shared" si="92"/>
        <v>61.850999999999999</v>
      </c>
      <c r="X182" s="28">
        <f t="shared" si="92"/>
        <v>61.850999999999999</v>
      </c>
      <c r="Y182" s="28">
        <f t="shared" si="92"/>
        <v>61.850999999999999</v>
      </c>
      <c r="Z182" s="28">
        <f t="shared" si="92"/>
        <v>61.850999999999999</v>
      </c>
      <c r="AA182" s="28">
        <f t="shared" si="92"/>
        <v>61.850999999999999</v>
      </c>
      <c r="AB182" s="28">
        <f t="shared" si="92"/>
        <v>61.850999999999999</v>
      </c>
      <c r="AC182" s="28">
        <f t="shared" si="92"/>
        <v>61.850999999999999</v>
      </c>
      <c r="AD182" s="28">
        <f t="shared" si="92"/>
        <v>61.850999999999999</v>
      </c>
      <c r="AE182" s="28">
        <f t="shared" si="92"/>
        <v>61.850999999999999</v>
      </c>
      <c r="AF182" s="28">
        <f t="shared" si="92"/>
        <v>61.850999999999999</v>
      </c>
      <c r="AG182" s="28">
        <f t="shared" si="92"/>
        <v>61.850999999999999</v>
      </c>
      <c r="AH182" s="28">
        <f t="shared" si="92"/>
        <v>61.850999999999999</v>
      </c>
      <c r="AI182" s="28">
        <f t="shared" si="92"/>
        <v>61.850999999999999</v>
      </c>
      <c r="AJ182" s="28">
        <f t="shared" si="92"/>
        <v>61.850999999999999</v>
      </c>
      <c r="AK182" s="28">
        <f t="shared" si="92"/>
        <v>61.850999999999999</v>
      </c>
      <c r="AL182" s="28">
        <f t="shared" si="92"/>
        <v>61.850999999999999</v>
      </c>
      <c r="AM182" s="28">
        <f t="shared" si="92"/>
        <v>61.850999999999999</v>
      </c>
      <c r="AN182" s="28">
        <f t="shared" si="92"/>
        <v>61.850999999999999</v>
      </c>
      <c r="AO182" s="28">
        <f t="shared" si="92"/>
        <v>61.850999999999999</v>
      </c>
      <c r="AP182" s="28">
        <f t="shared" si="92"/>
        <v>61.850999999999999</v>
      </c>
      <c r="AQ182" s="28">
        <f t="shared" si="92"/>
        <v>61.850999999999999</v>
      </c>
      <c r="AR182" s="28">
        <f t="shared" si="92"/>
        <v>61.850999999999999</v>
      </c>
      <c r="AS182" s="28">
        <f t="shared" si="92"/>
        <v>61.850999999999999</v>
      </c>
      <c r="AT182" s="28">
        <f t="shared" si="92"/>
        <v>61.850999999999999</v>
      </c>
      <c r="AU182" s="28">
        <f t="shared" si="92"/>
        <v>61.850999999999999</v>
      </c>
      <c r="AV182" s="28">
        <f t="shared" si="92"/>
        <v>61.850999999999999</v>
      </c>
      <c r="AW182" s="28">
        <f t="shared" si="92"/>
        <v>61.850999999999999</v>
      </c>
      <c r="AX182" s="28">
        <f t="shared" si="92"/>
        <v>61.850999999999999</v>
      </c>
      <c r="AY182" s="28">
        <f t="shared" si="92"/>
        <v>61.850999999999999</v>
      </c>
      <c r="AZ182" s="28">
        <f t="shared" si="92"/>
        <v>61.850999999999999</v>
      </c>
      <c r="BA182" s="28">
        <f t="shared" si="92"/>
        <v>61.850999999999999</v>
      </c>
      <c r="BB182" s="28">
        <f t="shared" si="92"/>
        <v>61.850999999999999</v>
      </c>
      <c r="BC182" s="28">
        <f t="shared" si="92"/>
        <v>61.850999999999999</v>
      </c>
      <c r="BD182" s="28">
        <f t="shared" si="92"/>
        <v>61.850999999999999</v>
      </c>
      <c r="BE182" s="28">
        <f t="shared" si="92"/>
        <v>61.850999999999999</v>
      </c>
      <c r="BF182" s="28">
        <f t="shared" si="92"/>
        <v>61.850999999999999</v>
      </c>
      <c r="BG182" s="28">
        <f t="shared" si="92"/>
        <v>61.850999999999999</v>
      </c>
      <c r="BH182" s="28">
        <f t="shared" si="92"/>
        <v>61.850999999999999</v>
      </c>
      <c r="BI182" s="28">
        <f t="shared" si="92"/>
        <v>61.850999999999999</v>
      </c>
      <c r="BJ182" s="28">
        <f t="shared" si="92"/>
        <v>61.850999999999999</v>
      </c>
      <c r="BK182" s="28">
        <f t="shared" si="92"/>
        <v>61.850999999999999</v>
      </c>
      <c r="BL182" s="28">
        <f t="shared" si="92"/>
        <v>61.850999999999999</v>
      </c>
      <c r="BM182" s="28">
        <f t="shared" si="92"/>
        <v>61.850999999999999</v>
      </c>
      <c r="BN182" s="28">
        <f t="shared" si="92"/>
        <v>61.850999999999999</v>
      </c>
      <c r="BO182" s="28">
        <f t="shared" si="92"/>
        <v>61.850999999999999</v>
      </c>
      <c r="BP182" s="28">
        <f t="shared" si="92"/>
        <v>61.850999999999999</v>
      </c>
      <c r="BQ182" s="28">
        <f t="shared" si="92"/>
        <v>61.850999999999999</v>
      </c>
      <c r="BR182" s="28">
        <f t="shared" si="92"/>
        <v>61.850999999999999</v>
      </c>
      <c r="BS182" s="28">
        <f t="shared" si="92"/>
        <v>61.850999999999999</v>
      </c>
      <c r="BT182" s="28">
        <f t="shared" si="92"/>
        <v>61.850999999999999</v>
      </c>
      <c r="BU182" s="28">
        <f t="shared" si="92"/>
        <v>61.850999999999999</v>
      </c>
      <c r="BV182" s="28">
        <f t="shared" si="92"/>
        <v>61.850999999999999</v>
      </c>
      <c r="BW182" s="28">
        <f t="shared" si="92"/>
        <v>61.850999999999999</v>
      </c>
      <c r="BX182" s="28">
        <f t="shared" si="92"/>
        <v>61.850999999999999</v>
      </c>
      <c r="BY182" s="28">
        <f t="shared" si="92"/>
        <v>61.850999999999999</v>
      </c>
      <c r="BZ182" s="28">
        <f t="shared" si="92"/>
        <v>61.850999999999999</v>
      </c>
      <c r="CA182" s="28">
        <f t="shared" si="92"/>
        <v>61.850999999999999</v>
      </c>
      <c r="CB182" s="28">
        <f t="shared" si="92"/>
        <v>61.850999999999999</v>
      </c>
      <c r="CC182" s="6" t="s">
        <v>1856</v>
      </c>
    </row>
    <row r="183" spans="1:81" hidden="1">
      <c r="A183" s="1">
        <v>10047604</v>
      </c>
      <c r="B183" s="5">
        <v>41290</v>
      </c>
      <c r="C183" s="5">
        <v>41543</v>
      </c>
      <c r="D183" s="5">
        <v>41740.440995370373</v>
      </c>
      <c r="E183" s="7">
        <v>0</v>
      </c>
      <c r="F183" s="3" t="s">
        <v>0</v>
      </c>
      <c r="G183" s="3" t="s">
        <v>217</v>
      </c>
      <c r="H183" s="3" t="s">
        <v>214</v>
      </c>
      <c r="K183" s="2"/>
      <c r="L183" s="2"/>
    </row>
    <row r="184" spans="1:81" hidden="1">
      <c r="A184" s="1">
        <v>10047614</v>
      </c>
      <c r="B184" s="5">
        <v>41291</v>
      </c>
      <c r="C184" s="5">
        <v>41627</v>
      </c>
      <c r="D184" s="5">
        <v>41758.608275462961</v>
      </c>
      <c r="E184" s="7">
        <v>0</v>
      </c>
      <c r="F184" s="3" t="s">
        <v>0</v>
      </c>
      <c r="G184" s="3" t="s">
        <v>217</v>
      </c>
      <c r="H184" s="3" t="s">
        <v>214</v>
      </c>
      <c r="K184" s="2"/>
      <c r="L184" s="2"/>
    </row>
    <row r="185" spans="1:81" hidden="1">
      <c r="A185" s="1">
        <v>10047565</v>
      </c>
      <c r="B185" s="5">
        <v>41282</v>
      </c>
      <c r="C185" s="5">
        <v>41626</v>
      </c>
      <c r="D185" s="5">
        <v>41759.351423611108</v>
      </c>
      <c r="E185" s="7">
        <v>0</v>
      </c>
      <c r="F185" s="3" t="s">
        <v>0</v>
      </c>
      <c r="G185" s="3" t="s">
        <v>217</v>
      </c>
      <c r="H185" s="3" t="s">
        <v>214</v>
      </c>
      <c r="K185" s="2"/>
      <c r="L185" s="2"/>
    </row>
    <row r="186" spans="1:81" ht="15" hidden="1" customHeight="1">
      <c r="A186" s="1">
        <v>10049534</v>
      </c>
      <c r="B186" s="5">
        <v>41662.436215277776</v>
      </c>
      <c r="C186" s="5">
        <v>41699</v>
      </c>
      <c r="D186" s="5">
        <v>41767.70684027778</v>
      </c>
      <c r="E186" s="7">
        <v>0</v>
      </c>
      <c r="F186" s="3" t="s">
        <v>0</v>
      </c>
      <c r="G186" s="3" t="s">
        <v>217</v>
      </c>
      <c r="H186" s="3" t="s">
        <v>214</v>
      </c>
      <c r="K186" s="2"/>
      <c r="L186" s="2"/>
      <c r="M186" s="8"/>
    </row>
    <row r="187" spans="1:81" hidden="1">
      <c r="A187" s="1">
        <v>10048816</v>
      </c>
      <c r="B187" s="5">
        <v>41473</v>
      </c>
      <c r="C187" s="5">
        <v>41631</v>
      </c>
      <c r="D187" s="5">
        <v>41775.428437499999</v>
      </c>
      <c r="E187" s="7">
        <v>0</v>
      </c>
      <c r="F187" s="3" t="s">
        <v>4</v>
      </c>
      <c r="G187" s="3" t="s">
        <v>217</v>
      </c>
      <c r="H187" s="3" t="s">
        <v>214</v>
      </c>
      <c r="K187" s="2"/>
      <c r="L187" s="2"/>
    </row>
    <row r="188" spans="1:81" ht="15" hidden="1" customHeight="1">
      <c r="A188" s="1">
        <v>10049036</v>
      </c>
      <c r="B188" s="5">
        <v>41533.437696759262</v>
      </c>
      <c r="C188" s="5">
        <v>41684</v>
      </c>
      <c r="D188" s="5">
        <v>41787.376539351855</v>
      </c>
      <c r="E188" s="7">
        <v>0</v>
      </c>
      <c r="F188" s="3" t="s">
        <v>4</v>
      </c>
      <c r="G188" s="3" t="s">
        <v>217</v>
      </c>
      <c r="H188" s="3" t="s">
        <v>214</v>
      </c>
      <c r="K188" s="2"/>
      <c r="L188" s="2"/>
    </row>
    <row r="189" spans="1:81" ht="15" hidden="1" customHeight="1">
      <c r="A189" s="1">
        <v>10049555</v>
      </c>
      <c r="B189" s="5">
        <v>41667.573645833334</v>
      </c>
      <c r="C189" s="5">
        <v>41645</v>
      </c>
      <c r="D189" s="5">
        <v>41787.390856481485</v>
      </c>
      <c r="E189" s="4">
        <v>2044.16</v>
      </c>
      <c r="F189" s="3" t="s">
        <v>0</v>
      </c>
      <c r="G189" s="3" t="s">
        <v>51</v>
      </c>
      <c r="H189" s="3" t="s">
        <v>50</v>
      </c>
      <c r="K189" s="2"/>
      <c r="L189" s="2"/>
      <c r="U189" s="28">
        <f>($E189*($H$1/12)/2)</f>
        <v>8.5173333333333332</v>
      </c>
      <c r="V189" s="28">
        <f t="shared" ref="V189:AF189" si="93">($E189*($H$1/12)/2)</f>
        <v>8.5173333333333332</v>
      </c>
      <c r="W189" s="28">
        <f t="shared" si="93"/>
        <v>8.5173333333333332</v>
      </c>
      <c r="X189" s="28">
        <f t="shared" si="93"/>
        <v>8.5173333333333332</v>
      </c>
      <c r="Y189" s="28">
        <f t="shared" si="93"/>
        <v>8.5173333333333332</v>
      </c>
      <c r="Z189" s="28">
        <f t="shared" si="93"/>
        <v>8.5173333333333332</v>
      </c>
      <c r="AA189" s="28">
        <f t="shared" si="93"/>
        <v>8.5173333333333332</v>
      </c>
      <c r="AB189" s="28">
        <f t="shared" si="93"/>
        <v>8.5173333333333332</v>
      </c>
      <c r="AC189" s="28">
        <f t="shared" si="93"/>
        <v>8.5173333333333332</v>
      </c>
      <c r="AD189" s="28">
        <f t="shared" si="93"/>
        <v>8.5173333333333332</v>
      </c>
      <c r="AE189" s="28">
        <f t="shared" si="93"/>
        <v>8.5173333333333332</v>
      </c>
      <c r="AF189" s="28">
        <f t="shared" si="93"/>
        <v>8.5173333333333332</v>
      </c>
      <c r="AG189" s="28">
        <f t="shared" ref="AG189:CB189" si="94">($E189*($H$1/12))</f>
        <v>17.034666666666666</v>
      </c>
      <c r="AH189" s="28">
        <f t="shared" si="94"/>
        <v>17.034666666666666</v>
      </c>
      <c r="AI189" s="28">
        <f t="shared" si="94"/>
        <v>17.034666666666666</v>
      </c>
      <c r="AJ189" s="28">
        <f t="shared" si="94"/>
        <v>17.034666666666666</v>
      </c>
      <c r="AK189" s="28">
        <f t="shared" si="94"/>
        <v>17.034666666666666</v>
      </c>
      <c r="AL189" s="28">
        <f t="shared" si="94"/>
        <v>17.034666666666666</v>
      </c>
      <c r="AM189" s="28">
        <f t="shared" si="94"/>
        <v>17.034666666666666</v>
      </c>
      <c r="AN189" s="28">
        <f t="shared" si="94"/>
        <v>17.034666666666666</v>
      </c>
      <c r="AO189" s="28">
        <f t="shared" si="94"/>
        <v>17.034666666666666</v>
      </c>
      <c r="AP189" s="28">
        <f t="shared" si="94"/>
        <v>17.034666666666666</v>
      </c>
      <c r="AQ189" s="28">
        <f t="shared" si="94"/>
        <v>17.034666666666666</v>
      </c>
      <c r="AR189" s="28">
        <f t="shared" si="94"/>
        <v>17.034666666666666</v>
      </c>
      <c r="AS189" s="28">
        <f t="shared" si="94"/>
        <v>17.034666666666666</v>
      </c>
      <c r="AT189" s="28">
        <f t="shared" si="94"/>
        <v>17.034666666666666</v>
      </c>
      <c r="AU189" s="28">
        <f t="shared" si="94"/>
        <v>17.034666666666666</v>
      </c>
      <c r="AV189" s="28">
        <f t="shared" si="94"/>
        <v>17.034666666666666</v>
      </c>
      <c r="AW189" s="28">
        <f t="shared" si="94"/>
        <v>17.034666666666666</v>
      </c>
      <c r="AX189" s="28">
        <f t="shared" si="94"/>
        <v>17.034666666666666</v>
      </c>
      <c r="AY189" s="28">
        <f t="shared" si="94"/>
        <v>17.034666666666666</v>
      </c>
      <c r="AZ189" s="28">
        <f t="shared" si="94"/>
        <v>17.034666666666666</v>
      </c>
      <c r="BA189" s="28">
        <f t="shared" si="94"/>
        <v>17.034666666666666</v>
      </c>
      <c r="BB189" s="28">
        <f t="shared" si="94"/>
        <v>17.034666666666666</v>
      </c>
      <c r="BC189" s="28">
        <f t="shared" si="94"/>
        <v>17.034666666666666</v>
      </c>
      <c r="BD189" s="28">
        <f t="shared" si="94"/>
        <v>17.034666666666666</v>
      </c>
      <c r="BE189" s="28">
        <f t="shared" si="94"/>
        <v>17.034666666666666</v>
      </c>
      <c r="BF189" s="28">
        <f t="shared" si="94"/>
        <v>17.034666666666666</v>
      </c>
      <c r="BG189" s="28">
        <f t="shared" si="94"/>
        <v>17.034666666666666</v>
      </c>
      <c r="BH189" s="28">
        <f t="shared" si="94"/>
        <v>17.034666666666666</v>
      </c>
      <c r="BI189" s="28">
        <f t="shared" si="94"/>
        <v>17.034666666666666</v>
      </c>
      <c r="BJ189" s="28">
        <f t="shared" si="94"/>
        <v>17.034666666666666</v>
      </c>
      <c r="BK189" s="28">
        <f t="shared" si="94"/>
        <v>17.034666666666666</v>
      </c>
      <c r="BL189" s="28">
        <f t="shared" si="94"/>
        <v>17.034666666666666</v>
      </c>
      <c r="BM189" s="28">
        <f t="shared" si="94"/>
        <v>17.034666666666666</v>
      </c>
      <c r="BN189" s="28">
        <f t="shared" si="94"/>
        <v>17.034666666666666</v>
      </c>
      <c r="BO189" s="28">
        <f t="shared" si="94"/>
        <v>17.034666666666666</v>
      </c>
      <c r="BP189" s="28">
        <f t="shared" si="94"/>
        <v>17.034666666666666</v>
      </c>
      <c r="BQ189" s="28">
        <f t="shared" si="94"/>
        <v>17.034666666666666</v>
      </c>
      <c r="BR189" s="28">
        <f t="shared" si="94"/>
        <v>17.034666666666666</v>
      </c>
      <c r="BS189" s="28">
        <f t="shared" si="94"/>
        <v>17.034666666666666</v>
      </c>
      <c r="BT189" s="28">
        <f t="shared" si="94"/>
        <v>17.034666666666666</v>
      </c>
      <c r="BU189" s="28">
        <f t="shared" si="94"/>
        <v>17.034666666666666</v>
      </c>
      <c r="BV189" s="28">
        <f t="shared" si="94"/>
        <v>17.034666666666666</v>
      </c>
      <c r="BW189" s="28">
        <f t="shared" si="94"/>
        <v>17.034666666666666</v>
      </c>
      <c r="BX189" s="28">
        <f t="shared" si="94"/>
        <v>17.034666666666666</v>
      </c>
      <c r="BY189" s="28">
        <f t="shared" si="94"/>
        <v>17.034666666666666</v>
      </c>
      <c r="BZ189" s="28">
        <f t="shared" si="94"/>
        <v>17.034666666666666</v>
      </c>
      <c r="CA189" s="28">
        <f t="shared" si="94"/>
        <v>17.034666666666666</v>
      </c>
      <c r="CB189" s="28">
        <f t="shared" si="94"/>
        <v>17.034666666666666</v>
      </c>
      <c r="CC189" s="6" t="s">
        <v>1856</v>
      </c>
    </row>
    <row r="190" spans="1:81" ht="15" hidden="1" customHeight="1">
      <c r="A190" s="1">
        <v>10049151</v>
      </c>
      <c r="B190" s="5">
        <v>41568.625613425924</v>
      </c>
      <c r="C190" s="5">
        <v>41663</v>
      </c>
      <c r="D190" s="5">
        <v>41788.369687500002</v>
      </c>
      <c r="E190" s="7">
        <v>0</v>
      </c>
      <c r="F190" s="3" t="s">
        <v>5</v>
      </c>
      <c r="G190" s="3" t="s">
        <v>217</v>
      </c>
      <c r="H190" s="3" t="s">
        <v>214</v>
      </c>
      <c r="K190" s="2"/>
      <c r="L190" s="2"/>
    </row>
    <row r="191" spans="1:81" hidden="1">
      <c r="A191" s="1">
        <v>10048657</v>
      </c>
      <c r="B191" s="5">
        <v>41451</v>
      </c>
      <c r="C191" s="5">
        <v>41639</v>
      </c>
      <c r="D191" s="5">
        <v>41788.430648148147</v>
      </c>
      <c r="E191" s="7">
        <v>0</v>
      </c>
      <c r="F191" s="3" t="s">
        <v>4</v>
      </c>
      <c r="G191" s="3" t="s">
        <v>217</v>
      </c>
      <c r="H191" s="3" t="s">
        <v>214</v>
      </c>
      <c r="K191" s="2"/>
      <c r="L191" s="2"/>
    </row>
    <row r="192" spans="1:81" hidden="1">
      <c r="A192" s="1">
        <v>10048675</v>
      </c>
      <c r="B192" s="5">
        <v>41453</v>
      </c>
      <c r="C192" s="5">
        <v>41548</v>
      </c>
      <c r="D192" s="5">
        <v>41789.37804398148</v>
      </c>
      <c r="E192" s="7">
        <v>0</v>
      </c>
      <c r="F192" s="3" t="s">
        <v>4</v>
      </c>
      <c r="G192" s="3" t="s">
        <v>217</v>
      </c>
      <c r="H192" s="3" t="s">
        <v>214</v>
      </c>
      <c r="K192" s="2"/>
      <c r="L192" s="2"/>
    </row>
    <row r="193" spans="1:106" ht="15" hidden="1" customHeight="1">
      <c r="A193" s="1">
        <v>10049231</v>
      </c>
      <c r="B193" s="5">
        <v>41589.402430555558</v>
      </c>
      <c r="C193" s="5">
        <v>41699</v>
      </c>
      <c r="D193" s="5">
        <v>41799.682696759257</v>
      </c>
      <c r="E193" s="7">
        <v>0</v>
      </c>
      <c r="F193" s="3" t="s">
        <v>5</v>
      </c>
      <c r="G193" s="3" t="s">
        <v>217</v>
      </c>
      <c r="H193" s="3" t="s">
        <v>214</v>
      </c>
      <c r="K193" s="2"/>
      <c r="L193" s="2"/>
    </row>
    <row r="194" spans="1:106" hidden="1">
      <c r="A194" s="1">
        <v>10049239</v>
      </c>
      <c r="B194" s="5">
        <v>41590.397187499999</v>
      </c>
      <c r="C194" s="5">
        <v>41628</v>
      </c>
      <c r="D194" s="5">
        <v>41799.686597222222</v>
      </c>
      <c r="E194" s="7">
        <v>0</v>
      </c>
      <c r="F194" s="3" t="s">
        <v>5</v>
      </c>
      <c r="G194" s="3" t="s">
        <v>217</v>
      </c>
      <c r="H194" s="3" t="s">
        <v>214</v>
      </c>
      <c r="K194" s="2"/>
      <c r="L194" s="2"/>
    </row>
    <row r="195" spans="1:106" hidden="1">
      <c r="A195" s="1">
        <v>10048366</v>
      </c>
      <c r="B195" s="5">
        <v>41414</v>
      </c>
      <c r="C195" s="5">
        <v>41518</v>
      </c>
      <c r="D195" s="5">
        <v>41807.482986111114</v>
      </c>
      <c r="E195" s="7">
        <v>0</v>
      </c>
      <c r="F195" s="3" t="s">
        <v>8</v>
      </c>
      <c r="G195" s="3" t="s">
        <v>217</v>
      </c>
      <c r="H195" s="3" t="s">
        <v>214</v>
      </c>
      <c r="K195" s="2"/>
      <c r="L195" s="2"/>
    </row>
    <row r="196" spans="1:106" ht="15" hidden="1" customHeight="1">
      <c r="A196" s="1">
        <v>10048643</v>
      </c>
      <c r="B196" s="5">
        <v>41450</v>
      </c>
      <c r="C196" s="5">
        <v>41726</v>
      </c>
      <c r="D196" s="5">
        <v>41807.483877314815</v>
      </c>
      <c r="E196" s="7">
        <v>0</v>
      </c>
      <c r="F196" s="3" t="s">
        <v>7</v>
      </c>
      <c r="G196" s="3" t="s">
        <v>217</v>
      </c>
      <c r="H196" s="3" t="s">
        <v>214</v>
      </c>
      <c r="K196" s="2"/>
      <c r="L196" s="2"/>
    </row>
    <row r="197" spans="1:106" ht="15" hidden="1" customHeight="1">
      <c r="A197" s="1">
        <v>10049955</v>
      </c>
      <c r="B197" s="5">
        <v>41746.491967592592</v>
      </c>
      <c r="C197" s="5">
        <v>41751</v>
      </c>
      <c r="D197" s="5">
        <v>41809.517766203702</v>
      </c>
      <c r="E197" s="7">
        <v>0</v>
      </c>
      <c r="F197" s="3" t="s">
        <v>186</v>
      </c>
      <c r="G197" s="3" t="s">
        <v>217</v>
      </c>
      <c r="H197" s="3" t="s">
        <v>214</v>
      </c>
      <c r="K197" s="2"/>
      <c r="L197" s="2"/>
    </row>
    <row r="198" spans="1:106" ht="15" hidden="1" customHeight="1">
      <c r="A198" s="1">
        <v>10049535</v>
      </c>
      <c r="B198" s="5">
        <v>41662.463645833333</v>
      </c>
      <c r="C198" s="5">
        <v>41684</v>
      </c>
      <c r="D198" s="5">
        <v>41809.518437500003</v>
      </c>
      <c r="E198" s="7">
        <v>0</v>
      </c>
      <c r="F198" s="3" t="s">
        <v>0</v>
      </c>
      <c r="G198" s="3" t="s">
        <v>217</v>
      </c>
      <c r="H198" s="3" t="s">
        <v>214</v>
      </c>
      <c r="K198" s="2"/>
      <c r="L198" s="2"/>
    </row>
    <row r="199" spans="1:106" ht="15" hidden="1" customHeight="1">
      <c r="A199" s="1">
        <v>10048712</v>
      </c>
      <c r="B199" s="5">
        <v>41463</v>
      </c>
      <c r="C199" s="5">
        <v>41726</v>
      </c>
      <c r="D199" s="5">
        <v>41813.925173611111</v>
      </c>
      <c r="E199" s="4">
        <v>1487.99</v>
      </c>
      <c r="F199" s="3" t="s">
        <v>4</v>
      </c>
      <c r="G199" s="3" t="s">
        <v>104</v>
      </c>
      <c r="H199" s="3" t="s">
        <v>103</v>
      </c>
      <c r="K199" s="2"/>
      <c r="L199" s="2"/>
      <c r="U199" s="28">
        <f>($E199*($H$1/12)/2)</f>
        <v>6.199958333333333</v>
      </c>
      <c r="V199" s="28">
        <f t="shared" ref="V199:AF199" si="95">($E199*($H$1/12)/2)</f>
        <v>6.199958333333333</v>
      </c>
      <c r="W199" s="28">
        <f t="shared" si="95"/>
        <v>6.199958333333333</v>
      </c>
      <c r="X199" s="28">
        <f t="shared" si="95"/>
        <v>6.199958333333333</v>
      </c>
      <c r="Y199" s="28">
        <f t="shared" si="95"/>
        <v>6.199958333333333</v>
      </c>
      <c r="Z199" s="28">
        <f t="shared" si="95"/>
        <v>6.199958333333333</v>
      </c>
      <c r="AA199" s="28">
        <f t="shared" si="95"/>
        <v>6.199958333333333</v>
      </c>
      <c r="AB199" s="28">
        <f t="shared" si="95"/>
        <v>6.199958333333333</v>
      </c>
      <c r="AC199" s="28">
        <f t="shared" si="95"/>
        <v>6.199958333333333</v>
      </c>
      <c r="AD199" s="28">
        <f t="shared" si="95"/>
        <v>6.199958333333333</v>
      </c>
      <c r="AE199" s="28">
        <f t="shared" si="95"/>
        <v>6.199958333333333</v>
      </c>
      <c r="AF199" s="28">
        <f t="shared" si="95"/>
        <v>6.199958333333333</v>
      </c>
      <c r="AG199" s="28">
        <f t="shared" ref="AG199:CB199" si="96">($E199*($H$1/12))</f>
        <v>12.399916666666666</v>
      </c>
      <c r="AH199" s="28">
        <f t="shared" si="96"/>
        <v>12.399916666666666</v>
      </c>
      <c r="AI199" s="28">
        <f t="shared" si="96"/>
        <v>12.399916666666666</v>
      </c>
      <c r="AJ199" s="28">
        <f t="shared" si="96"/>
        <v>12.399916666666666</v>
      </c>
      <c r="AK199" s="28">
        <f t="shared" si="96"/>
        <v>12.399916666666666</v>
      </c>
      <c r="AL199" s="28">
        <f t="shared" si="96"/>
        <v>12.399916666666666</v>
      </c>
      <c r="AM199" s="28">
        <f t="shared" si="96"/>
        <v>12.399916666666666</v>
      </c>
      <c r="AN199" s="28">
        <f t="shared" si="96"/>
        <v>12.399916666666666</v>
      </c>
      <c r="AO199" s="28">
        <f t="shared" si="96"/>
        <v>12.399916666666666</v>
      </c>
      <c r="AP199" s="28">
        <f t="shared" si="96"/>
        <v>12.399916666666666</v>
      </c>
      <c r="AQ199" s="28">
        <f t="shared" si="96"/>
        <v>12.399916666666666</v>
      </c>
      <c r="AR199" s="28">
        <f t="shared" si="96"/>
        <v>12.399916666666666</v>
      </c>
      <c r="AS199" s="28">
        <f t="shared" si="96"/>
        <v>12.399916666666666</v>
      </c>
      <c r="AT199" s="28">
        <f t="shared" si="96"/>
        <v>12.399916666666666</v>
      </c>
      <c r="AU199" s="28">
        <f t="shared" si="96"/>
        <v>12.399916666666666</v>
      </c>
      <c r="AV199" s="28">
        <f t="shared" si="96"/>
        <v>12.399916666666666</v>
      </c>
      <c r="AW199" s="28">
        <f t="shared" si="96"/>
        <v>12.399916666666666</v>
      </c>
      <c r="AX199" s="28">
        <f t="shared" si="96"/>
        <v>12.399916666666666</v>
      </c>
      <c r="AY199" s="28">
        <f t="shared" si="96"/>
        <v>12.399916666666666</v>
      </c>
      <c r="AZ199" s="28">
        <f t="shared" si="96"/>
        <v>12.399916666666666</v>
      </c>
      <c r="BA199" s="28">
        <f t="shared" si="96"/>
        <v>12.399916666666666</v>
      </c>
      <c r="BB199" s="28">
        <f t="shared" si="96"/>
        <v>12.399916666666666</v>
      </c>
      <c r="BC199" s="28">
        <f t="shared" si="96"/>
        <v>12.399916666666666</v>
      </c>
      <c r="BD199" s="28">
        <f t="shared" si="96"/>
        <v>12.399916666666666</v>
      </c>
      <c r="BE199" s="28">
        <f t="shared" si="96"/>
        <v>12.399916666666666</v>
      </c>
      <c r="BF199" s="28">
        <f t="shared" si="96"/>
        <v>12.399916666666666</v>
      </c>
      <c r="BG199" s="28">
        <f t="shared" si="96"/>
        <v>12.399916666666666</v>
      </c>
      <c r="BH199" s="28">
        <f t="shared" si="96"/>
        <v>12.399916666666666</v>
      </c>
      <c r="BI199" s="28">
        <f t="shared" si="96"/>
        <v>12.399916666666666</v>
      </c>
      <c r="BJ199" s="28">
        <f t="shared" si="96"/>
        <v>12.399916666666666</v>
      </c>
      <c r="BK199" s="28">
        <f t="shared" si="96"/>
        <v>12.399916666666666</v>
      </c>
      <c r="BL199" s="28">
        <f t="shared" si="96"/>
        <v>12.399916666666666</v>
      </c>
      <c r="BM199" s="28">
        <f t="shared" si="96"/>
        <v>12.399916666666666</v>
      </c>
      <c r="BN199" s="28">
        <f t="shared" si="96"/>
        <v>12.399916666666666</v>
      </c>
      <c r="BO199" s="28">
        <f t="shared" si="96"/>
        <v>12.399916666666666</v>
      </c>
      <c r="BP199" s="28">
        <f t="shared" si="96"/>
        <v>12.399916666666666</v>
      </c>
      <c r="BQ199" s="28">
        <f t="shared" si="96"/>
        <v>12.399916666666666</v>
      </c>
      <c r="BR199" s="28">
        <f t="shared" si="96"/>
        <v>12.399916666666666</v>
      </c>
      <c r="BS199" s="28">
        <f t="shared" si="96"/>
        <v>12.399916666666666</v>
      </c>
      <c r="BT199" s="28">
        <f t="shared" si="96"/>
        <v>12.399916666666666</v>
      </c>
      <c r="BU199" s="28">
        <f t="shared" si="96"/>
        <v>12.399916666666666</v>
      </c>
      <c r="BV199" s="28">
        <f t="shared" si="96"/>
        <v>12.399916666666666</v>
      </c>
      <c r="BW199" s="28">
        <f t="shared" si="96"/>
        <v>12.399916666666666</v>
      </c>
      <c r="BX199" s="28">
        <f t="shared" si="96"/>
        <v>12.399916666666666</v>
      </c>
      <c r="BY199" s="28">
        <f t="shared" si="96"/>
        <v>12.399916666666666</v>
      </c>
      <c r="BZ199" s="28">
        <f t="shared" si="96"/>
        <v>12.399916666666666</v>
      </c>
      <c r="CA199" s="28">
        <f t="shared" si="96"/>
        <v>12.399916666666666</v>
      </c>
      <c r="CB199" s="28">
        <f t="shared" si="96"/>
        <v>12.399916666666666</v>
      </c>
      <c r="CC199" s="6" t="s">
        <v>1857</v>
      </c>
      <c r="CD199" s="28">
        <v>191.38714487974246</v>
      </c>
      <c r="CQ199" s="2">
        <f>-$CD199/12</f>
        <v>-15.948928739978539</v>
      </c>
      <c r="CR199" s="2">
        <f t="shared" ref="CR199:DB199" si="97">-$CD199/12</f>
        <v>-15.948928739978539</v>
      </c>
      <c r="CS199" s="2">
        <f t="shared" si="97"/>
        <v>-15.948928739978539</v>
      </c>
      <c r="CT199" s="2">
        <f t="shared" si="97"/>
        <v>-15.948928739978539</v>
      </c>
      <c r="CU199" s="2">
        <f t="shared" si="97"/>
        <v>-15.948928739978539</v>
      </c>
      <c r="CV199" s="2">
        <f t="shared" si="97"/>
        <v>-15.948928739978539</v>
      </c>
      <c r="CW199" s="2">
        <f t="shared" si="97"/>
        <v>-15.948928739978539</v>
      </c>
      <c r="CX199" s="2">
        <f t="shared" si="97"/>
        <v>-15.948928739978539</v>
      </c>
      <c r="CY199" s="2">
        <f t="shared" si="97"/>
        <v>-15.948928739978539</v>
      </c>
      <c r="CZ199" s="2">
        <f t="shared" si="97"/>
        <v>-15.948928739978539</v>
      </c>
      <c r="DA199" s="2">
        <f t="shared" si="97"/>
        <v>-15.948928739978539</v>
      </c>
      <c r="DB199" s="2">
        <f t="shared" si="97"/>
        <v>-15.948928739978539</v>
      </c>
    </row>
    <row r="200" spans="1:106" ht="15" hidden="1" customHeight="1">
      <c r="A200" s="1">
        <v>10049528</v>
      </c>
      <c r="B200" s="5">
        <v>41660.691412037035</v>
      </c>
      <c r="C200" s="5">
        <v>41660</v>
      </c>
      <c r="D200" s="5">
        <v>41820.381655092591</v>
      </c>
      <c r="E200" s="7">
        <v>0</v>
      </c>
      <c r="F200" s="3" t="s">
        <v>0</v>
      </c>
      <c r="G200" s="3" t="s">
        <v>217</v>
      </c>
      <c r="H200" s="3" t="s">
        <v>214</v>
      </c>
      <c r="K200" s="2"/>
      <c r="L200" s="2"/>
    </row>
    <row r="201" spans="1:106" ht="15" hidden="1" customHeight="1">
      <c r="A201" s="1">
        <v>10049520</v>
      </c>
      <c r="B201" s="5">
        <v>41660.585104166668</v>
      </c>
      <c r="C201" s="5">
        <v>41660</v>
      </c>
      <c r="D201" s="5">
        <v>41828.663541666669</v>
      </c>
      <c r="E201" s="7">
        <v>0</v>
      </c>
      <c r="F201" s="3" t="s">
        <v>0</v>
      </c>
      <c r="G201" s="3" t="s">
        <v>217</v>
      </c>
      <c r="H201" s="3" t="s">
        <v>214</v>
      </c>
      <c r="K201" s="2"/>
      <c r="L201" s="2"/>
    </row>
    <row r="202" spans="1:106" ht="15" hidden="1" customHeight="1">
      <c r="A202" s="1">
        <v>10049530</v>
      </c>
      <c r="B202" s="5">
        <v>41660.696516203701</v>
      </c>
      <c r="C202" s="5">
        <v>41660</v>
      </c>
      <c r="D202" s="5">
        <v>41828.664259259262</v>
      </c>
      <c r="E202" s="7">
        <v>0</v>
      </c>
      <c r="F202" s="3" t="s">
        <v>0</v>
      </c>
      <c r="G202" s="3" t="s">
        <v>217</v>
      </c>
      <c r="H202" s="3" t="s">
        <v>214</v>
      </c>
      <c r="K202" s="2"/>
      <c r="L202" s="2"/>
    </row>
    <row r="203" spans="1:106" ht="15" hidden="1" customHeight="1">
      <c r="A203" s="1">
        <v>10049533</v>
      </c>
      <c r="B203" s="5">
        <v>41662.430011574077</v>
      </c>
      <c r="C203" s="5">
        <v>41687</v>
      </c>
      <c r="D203" s="5">
        <v>41835.615393518521</v>
      </c>
      <c r="E203" s="7">
        <v>0</v>
      </c>
      <c r="F203" s="3" t="s">
        <v>0</v>
      </c>
      <c r="G203" s="3" t="s">
        <v>217</v>
      </c>
      <c r="H203" s="3" t="s">
        <v>214</v>
      </c>
      <c r="K203" s="2"/>
      <c r="L203" s="2"/>
    </row>
    <row r="204" spans="1:106" ht="15" hidden="1" customHeight="1">
      <c r="A204" s="1">
        <v>10048287</v>
      </c>
      <c r="B204" s="5">
        <v>41401</v>
      </c>
      <c r="C204" s="5">
        <v>41671</v>
      </c>
      <c r="D204" s="5">
        <v>41835.622430555559</v>
      </c>
      <c r="E204" s="7">
        <v>0</v>
      </c>
      <c r="F204" s="3" t="s">
        <v>8</v>
      </c>
      <c r="G204" s="3" t="s">
        <v>217</v>
      </c>
      <c r="H204" s="3" t="s">
        <v>214</v>
      </c>
      <c r="K204" s="2"/>
      <c r="L204" s="2"/>
    </row>
    <row r="205" spans="1:106" ht="15" hidden="1" customHeight="1">
      <c r="A205" s="1">
        <v>10047198</v>
      </c>
      <c r="B205" s="5">
        <v>41264</v>
      </c>
      <c r="C205" s="5">
        <v>41711</v>
      </c>
      <c r="D205" s="5">
        <v>41855</v>
      </c>
      <c r="E205" s="7">
        <v>0</v>
      </c>
      <c r="F205" s="3" t="s">
        <v>0</v>
      </c>
      <c r="G205" s="3" t="s">
        <v>217</v>
      </c>
      <c r="H205" s="3" t="s">
        <v>214</v>
      </c>
      <c r="K205" s="2"/>
      <c r="L205" s="2"/>
    </row>
    <row r="206" spans="1:106" hidden="1">
      <c r="A206" s="1">
        <v>10047709</v>
      </c>
      <c r="B206" s="5">
        <v>41309</v>
      </c>
      <c r="C206" s="5">
        <v>41639</v>
      </c>
      <c r="D206" s="5">
        <v>41855.584166666667</v>
      </c>
      <c r="E206" s="7">
        <v>0</v>
      </c>
      <c r="F206" s="3" t="s">
        <v>0</v>
      </c>
      <c r="G206" s="3" t="s">
        <v>217</v>
      </c>
      <c r="H206" s="3" t="s">
        <v>214</v>
      </c>
      <c r="K206" s="2"/>
      <c r="L206" s="2"/>
    </row>
    <row r="207" spans="1:106" hidden="1">
      <c r="A207" s="1">
        <v>10047707</v>
      </c>
      <c r="B207" s="5">
        <v>41309</v>
      </c>
      <c r="C207" s="5">
        <v>41639</v>
      </c>
      <c r="D207" s="5">
        <v>41855.584363425929</v>
      </c>
      <c r="E207" s="7">
        <v>0</v>
      </c>
      <c r="F207" s="3" t="s">
        <v>0</v>
      </c>
      <c r="G207" s="3" t="s">
        <v>217</v>
      </c>
      <c r="H207" s="3" t="s">
        <v>214</v>
      </c>
      <c r="K207" s="2"/>
      <c r="L207" s="2"/>
    </row>
    <row r="208" spans="1:106" hidden="1">
      <c r="A208" s="1">
        <v>10047708</v>
      </c>
      <c r="B208" s="5">
        <v>41309</v>
      </c>
      <c r="C208" s="5">
        <v>41639</v>
      </c>
      <c r="D208" s="5">
        <v>41855.584479166668</v>
      </c>
      <c r="E208" s="7">
        <v>0</v>
      </c>
      <c r="F208" s="3" t="s">
        <v>0</v>
      </c>
      <c r="G208" s="3" t="s">
        <v>217</v>
      </c>
      <c r="H208" s="3" t="s">
        <v>214</v>
      </c>
      <c r="K208" s="2"/>
      <c r="L208" s="2"/>
    </row>
    <row r="209" spans="1:94" ht="15" hidden="1" customHeight="1">
      <c r="A209" s="1">
        <v>10046913</v>
      </c>
      <c r="B209" s="5">
        <v>41176</v>
      </c>
      <c r="C209" s="5">
        <v>41699</v>
      </c>
      <c r="D209" s="5">
        <v>41879.441053240742</v>
      </c>
      <c r="E209" s="7">
        <v>0</v>
      </c>
      <c r="F209" s="3" t="s">
        <v>0</v>
      </c>
      <c r="G209" s="3" t="s">
        <v>217</v>
      </c>
      <c r="H209" s="3" t="s">
        <v>214</v>
      </c>
      <c r="K209" s="2"/>
      <c r="L209" s="2"/>
    </row>
    <row r="210" spans="1:94" ht="15" hidden="1" customHeight="1">
      <c r="A210" s="1">
        <v>10048648</v>
      </c>
      <c r="B210" s="5">
        <v>41450</v>
      </c>
      <c r="C210" s="5">
        <v>41654</v>
      </c>
      <c r="D210" s="5">
        <v>41879.523819444446</v>
      </c>
      <c r="E210" s="7">
        <v>0</v>
      </c>
      <c r="F210" s="3" t="s">
        <v>4</v>
      </c>
      <c r="G210" s="3" t="s">
        <v>217</v>
      </c>
      <c r="H210" s="3" t="s">
        <v>214</v>
      </c>
      <c r="K210" s="2"/>
      <c r="L210" s="2"/>
    </row>
    <row r="211" spans="1:94" ht="15" hidden="1" customHeight="1">
      <c r="A211" s="1">
        <v>10048646</v>
      </c>
      <c r="B211" s="5">
        <v>41450</v>
      </c>
      <c r="C211" s="5">
        <v>41703</v>
      </c>
      <c r="D211" s="5">
        <v>41879.52449074074</v>
      </c>
      <c r="E211" s="7">
        <v>0</v>
      </c>
      <c r="F211" s="3" t="s">
        <v>4</v>
      </c>
      <c r="G211" s="3" t="s">
        <v>217</v>
      </c>
      <c r="H211" s="3" t="s">
        <v>214</v>
      </c>
      <c r="K211" s="2"/>
      <c r="L211" s="2"/>
    </row>
    <row r="212" spans="1:94" ht="15" hidden="1" customHeight="1">
      <c r="A212" s="1">
        <v>10048074</v>
      </c>
      <c r="B212" s="5">
        <v>41379</v>
      </c>
      <c r="C212" s="5">
        <v>41684</v>
      </c>
      <c r="D212" s="5">
        <v>41879.524988425925</v>
      </c>
      <c r="E212" s="7">
        <v>0</v>
      </c>
      <c r="F212" s="3" t="s">
        <v>8</v>
      </c>
      <c r="G212" s="3" t="s">
        <v>217</v>
      </c>
      <c r="H212" s="3" t="s">
        <v>214</v>
      </c>
      <c r="K212" s="2"/>
      <c r="L212" s="2"/>
    </row>
    <row r="213" spans="1:94" ht="15" hidden="1" customHeight="1">
      <c r="A213" s="1">
        <v>10049039</v>
      </c>
      <c r="B213" s="5">
        <v>41533.49659722222</v>
      </c>
      <c r="C213" s="5">
        <v>41685</v>
      </c>
      <c r="D213" s="5">
        <v>41879.552916666667</v>
      </c>
      <c r="E213" s="7">
        <v>0</v>
      </c>
      <c r="F213" s="3" t="s">
        <v>4</v>
      </c>
      <c r="G213" s="3" t="s">
        <v>217</v>
      </c>
      <c r="H213" s="3" t="s">
        <v>214</v>
      </c>
      <c r="K213" s="2"/>
      <c r="L213" s="2"/>
    </row>
    <row r="214" spans="1:94" ht="15" hidden="1" customHeight="1">
      <c r="A214" s="1">
        <v>10049040</v>
      </c>
      <c r="B214" s="5">
        <v>41533.501620370371</v>
      </c>
      <c r="C214" s="5">
        <v>41685</v>
      </c>
      <c r="D214" s="5">
        <v>41879.553402777776</v>
      </c>
      <c r="E214" s="7">
        <v>0</v>
      </c>
      <c r="F214" s="3" t="s">
        <v>4</v>
      </c>
      <c r="G214" s="3" t="s">
        <v>217</v>
      </c>
      <c r="H214" s="3" t="s">
        <v>214</v>
      </c>
      <c r="K214" s="2"/>
      <c r="L214" s="2"/>
    </row>
    <row r="215" spans="1:94" ht="15" hidden="1" customHeight="1">
      <c r="A215" s="1">
        <v>10049041</v>
      </c>
      <c r="B215" s="5">
        <v>41533.50545138889</v>
      </c>
      <c r="C215" s="5">
        <v>41685</v>
      </c>
      <c r="D215" s="5">
        <v>41879.553888888891</v>
      </c>
      <c r="E215" s="7">
        <v>0</v>
      </c>
      <c r="F215" s="3" t="s">
        <v>4</v>
      </c>
      <c r="G215" s="3" t="s">
        <v>217</v>
      </c>
      <c r="H215" s="3" t="s">
        <v>214</v>
      </c>
      <c r="K215" s="2"/>
      <c r="L215" s="2"/>
    </row>
    <row r="216" spans="1:94" ht="15" hidden="1" customHeight="1">
      <c r="A216" s="1">
        <v>10049042</v>
      </c>
      <c r="B216" s="5">
        <v>41533.51771990741</v>
      </c>
      <c r="C216" s="5">
        <v>41685</v>
      </c>
      <c r="D216" s="5">
        <v>41879.554189814815</v>
      </c>
      <c r="E216" s="7">
        <v>0</v>
      </c>
      <c r="F216" s="3" t="s">
        <v>4</v>
      </c>
      <c r="G216" s="3" t="s">
        <v>217</v>
      </c>
      <c r="H216" s="3" t="s">
        <v>214</v>
      </c>
      <c r="K216" s="2"/>
      <c r="L216" s="2"/>
    </row>
    <row r="217" spans="1:94" ht="15" hidden="1" customHeight="1">
      <c r="A217" s="1">
        <v>10049656</v>
      </c>
      <c r="B217" s="5">
        <v>41677.579074074078</v>
      </c>
      <c r="C217" s="5">
        <v>41791</v>
      </c>
      <c r="D217" s="5">
        <v>41879.554791666669</v>
      </c>
      <c r="E217" s="7">
        <v>0</v>
      </c>
      <c r="F217" s="3" t="s">
        <v>0</v>
      </c>
      <c r="G217" s="3" t="s">
        <v>217</v>
      </c>
      <c r="H217" s="3" t="s">
        <v>214</v>
      </c>
      <c r="K217" s="2"/>
      <c r="L217" s="2"/>
    </row>
    <row r="218" spans="1:94" ht="15" hidden="1" customHeight="1">
      <c r="A218" s="1">
        <v>10049650</v>
      </c>
      <c r="B218" s="5">
        <v>41676.608356481483</v>
      </c>
      <c r="C218" s="5">
        <v>41791</v>
      </c>
      <c r="D218" s="5">
        <v>41879.555486111109</v>
      </c>
      <c r="E218" s="7">
        <v>0</v>
      </c>
      <c r="F218" s="3" t="s">
        <v>0</v>
      </c>
      <c r="G218" s="3" t="s">
        <v>217</v>
      </c>
      <c r="H218" s="3" t="s">
        <v>214</v>
      </c>
      <c r="K218" s="2"/>
      <c r="L218" s="2"/>
    </row>
    <row r="219" spans="1:94" hidden="1">
      <c r="A219" s="1">
        <v>10048080</v>
      </c>
      <c r="B219" s="5">
        <v>41379</v>
      </c>
      <c r="C219" s="5">
        <v>41549</v>
      </c>
      <c r="D219" s="5">
        <v>41879.556168981479</v>
      </c>
      <c r="E219" s="7">
        <v>0</v>
      </c>
      <c r="F219" s="3" t="s">
        <v>7</v>
      </c>
      <c r="G219" s="3" t="s">
        <v>217</v>
      </c>
      <c r="H219" s="3" t="s">
        <v>214</v>
      </c>
      <c r="K219" s="2"/>
      <c r="L219" s="2"/>
    </row>
    <row r="220" spans="1:94" hidden="1">
      <c r="A220" s="1">
        <v>10048087</v>
      </c>
      <c r="B220" s="5">
        <v>41379</v>
      </c>
      <c r="C220" s="5">
        <v>41518</v>
      </c>
      <c r="D220" s="5">
        <v>41879.556342592594</v>
      </c>
      <c r="E220" s="7">
        <v>0</v>
      </c>
      <c r="F220" s="3" t="s">
        <v>8</v>
      </c>
      <c r="G220" s="3" t="s">
        <v>217</v>
      </c>
      <c r="H220" s="3" t="s">
        <v>214</v>
      </c>
      <c r="K220" s="2"/>
      <c r="L220" s="2"/>
    </row>
    <row r="221" spans="1:94" ht="60" hidden="1">
      <c r="A221" s="1">
        <v>10048743</v>
      </c>
      <c r="B221" s="5">
        <v>41467</v>
      </c>
      <c r="C221" s="5">
        <v>41623</v>
      </c>
      <c r="D221" s="5">
        <v>41880.435243055559</v>
      </c>
      <c r="E221" s="4">
        <v>4218.57</v>
      </c>
      <c r="F221" s="3" t="s">
        <v>4</v>
      </c>
      <c r="G221" s="8" t="s">
        <v>54</v>
      </c>
      <c r="H221" s="3" t="s">
        <v>50</v>
      </c>
      <c r="I221" s="28">
        <f>($E221*($H$1/12))/2</f>
        <v>17.577375</v>
      </c>
      <c r="J221" s="28">
        <f t="shared" ref="J221:T221" si="98">($E221*($H$1/12))/2</f>
        <v>17.577375</v>
      </c>
      <c r="K221" s="28">
        <f t="shared" si="98"/>
        <v>17.577375</v>
      </c>
      <c r="L221" s="28">
        <f t="shared" si="98"/>
        <v>17.577375</v>
      </c>
      <c r="M221" s="28">
        <f t="shared" si="98"/>
        <v>17.577375</v>
      </c>
      <c r="N221" s="28">
        <f t="shared" si="98"/>
        <v>17.577375</v>
      </c>
      <c r="O221" s="28">
        <f t="shared" si="98"/>
        <v>17.577375</v>
      </c>
      <c r="P221" s="28">
        <f t="shared" si="98"/>
        <v>17.577375</v>
      </c>
      <c r="Q221" s="28">
        <f t="shared" si="98"/>
        <v>17.577375</v>
      </c>
      <c r="R221" s="28">
        <f t="shared" si="98"/>
        <v>17.577375</v>
      </c>
      <c r="S221" s="28">
        <f t="shared" si="98"/>
        <v>17.577375</v>
      </c>
      <c r="T221" s="28">
        <f t="shared" si="98"/>
        <v>17.577375</v>
      </c>
      <c r="U221" s="28">
        <f t="shared" ref="U221:CB221" si="99">($E221*($H$1/12))</f>
        <v>35.15475</v>
      </c>
      <c r="V221" s="28">
        <f t="shared" si="99"/>
        <v>35.15475</v>
      </c>
      <c r="W221" s="28">
        <f t="shared" si="99"/>
        <v>35.15475</v>
      </c>
      <c r="X221" s="28">
        <f t="shared" si="99"/>
        <v>35.15475</v>
      </c>
      <c r="Y221" s="28">
        <f t="shared" si="99"/>
        <v>35.15475</v>
      </c>
      <c r="Z221" s="28">
        <f t="shared" si="99"/>
        <v>35.15475</v>
      </c>
      <c r="AA221" s="28">
        <f t="shared" si="99"/>
        <v>35.15475</v>
      </c>
      <c r="AB221" s="28">
        <f t="shared" si="99"/>
        <v>35.15475</v>
      </c>
      <c r="AC221" s="28">
        <f t="shared" si="99"/>
        <v>35.15475</v>
      </c>
      <c r="AD221" s="28">
        <f t="shared" si="99"/>
        <v>35.15475</v>
      </c>
      <c r="AE221" s="28">
        <f t="shared" si="99"/>
        <v>35.15475</v>
      </c>
      <c r="AF221" s="28">
        <f t="shared" si="99"/>
        <v>35.15475</v>
      </c>
      <c r="AG221" s="28">
        <f t="shared" si="99"/>
        <v>35.15475</v>
      </c>
      <c r="AH221" s="28">
        <f t="shared" si="99"/>
        <v>35.15475</v>
      </c>
      <c r="AI221" s="28">
        <f t="shared" si="99"/>
        <v>35.15475</v>
      </c>
      <c r="AJ221" s="28">
        <f t="shared" si="99"/>
        <v>35.15475</v>
      </c>
      <c r="AK221" s="28">
        <f t="shared" si="99"/>
        <v>35.15475</v>
      </c>
      <c r="AL221" s="28">
        <f t="shared" si="99"/>
        <v>35.15475</v>
      </c>
      <c r="AM221" s="28">
        <f t="shared" si="99"/>
        <v>35.15475</v>
      </c>
      <c r="AN221" s="28">
        <f t="shared" si="99"/>
        <v>35.15475</v>
      </c>
      <c r="AO221" s="28">
        <f t="shared" si="99"/>
        <v>35.15475</v>
      </c>
      <c r="AP221" s="28">
        <f t="shared" si="99"/>
        <v>35.15475</v>
      </c>
      <c r="AQ221" s="28">
        <f t="shared" si="99"/>
        <v>35.15475</v>
      </c>
      <c r="AR221" s="28">
        <f t="shared" si="99"/>
        <v>35.15475</v>
      </c>
      <c r="AS221" s="28">
        <f t="shared" si="99"/>
        <v>35.15475</v>
      </c>
      <c r="AT221" s="28">
        <f t="shared" si="99"/>
        <v>35.15475</v>
      </c>
      <c r="AU221" s="28">
        <f t="shared" si="99"/>
        <v>35.15475</v>
      </c>
      <c r="AV221" s="28">
        <f t="shared" si="99"/>
        <v>35.15475</v>
      </c>
      <c r="AW221" s="28">
        <f t="shared" si="99"/>
        <v>35.15475</v>
      </c>
      <c r="AX221" s="28">
        <f t="shared" si="99"/>
        <v>35.15475</v>
      </c>
      <c r="AY221" s="28">
        <f t="shared" si="99"/>
        <v>35.15475</v>
      </c>
      <c r="AZ221" s="28">
        <f t="shared" si="99"/>
        <v>35.15475</v>
      </c>
      <c r="BA221" s="28">
        <f t="shared" si="99"/>
        <v>35.15475</v>
      </c>
      <c r="BB221" s="28">
        <f t="shared" si="99"/>
        <v>35.15475</v>
      </c>
      <c r="BC221" s="28">
        <f t="shared" si="99"/>
        <v>35.15475</v>
      </c>
      <c r="BD221" s="28">
        <f t="shared" si="99"/>
        <v>35.15475</v>
      </c>
      <c r="BE221" s="28">
        <f t="shared" si="99"/>
        <v>35.15475</v>
      </c>
      <c r="BF221" s="28">
        <f t="shared" si="99"/>
        <v>35.15475</v>
      </c>
      <c r="BG221" s="28">
        <f t="shared" si="99"/>
        <v>35.15475</v>
      </c>
      <c r="BH221" s="28">
        <f t="shared" si="99"/>
        <v>35.15475</v>
      </c>
      <c r="BI221" s="28">
        <f t="shared" si="99"/>
        <v>35.15475</v>
      </c>
      <c r="BJ221" s="28">
        <f t="shared" si="99"/>
        <v>35.15475</v>
      </c>
      <c r="BK221" s="28">
        <f t="shared" si="99"/>
        <v>35.15475</v>
      </c>
      <c r="BL221" s="28">
        <f t="shared" si="99"/>
        <v>35.15475</v>
      </c>
      <c r="BM221" s="28">
        <f t="shared" si="99"/>
        <v>35.15475</v>
      </c>
      <c r="BN221" s="28">
        <f t="shared" si="99"/>
        <v>35.15475</v>
      </c>
      <c r="BO221" s="28">
        <f t="shared" si="99"/>
        <v>35.15475</v>
      </c>
      <c r="BP221" s="28">
        <f t="shared" si="99"/>
        <v>35.15475</v>
      </c>
      <c r="BQ221" s="28">
        <f t="shared" si="99"/>
        <v>35.15475</v>
      </c>
      <c r="BR221" s="28">
        <f t="shared" si="99"/>
        <v>35.15475</v>
      </c>
      <c r="BS221" s="28">
        <f t="shared" si="99"/>
        <v>35.15475</v>
      </c>
      <c r="BT221" s="28">
        <f t="shared" si="99"/>
        <v>35.15475</v>
      </c>
      <c r="BU221" s="28">
        <f t="shared" si="99"/>
        <v>35.15475</v>
      </c>
      <c r="BV221" s="28">
        <f t="shared" si="99"/>
        <v>35.15475</v>
      </c>
      <c r="BW221" s="28">
        <f t="shared" si="99"/>
        <v>35.15475</v>
      </c>
      <c r="BX221" s="28">
        <f t="shared" si="99"/>
        <v>35.15475</v>
      </c>
      <c r="BY221" s="28">
        <f t="shared" si="99"/>
        <v>35.15475</v>
      </c>
      <c r="BZ221" s="28">
        <f t="shared" si="99"/>
        <v>35.15475</v>
      </c>
      <c r="CA221" s="28">
        <f t="shared" si="99"/>
        <v>35.15475</v>
      </c>
      <c r="CB221" s="28">
        <f t="shared" si="99"/>
        <v>35.15475</v>
      </c>
      <c r="CC221" s="6" t="s">
        <v>1857</v>
      </c>
      <c r="CD221" s="28">
        <v>132.92275749412505</v>
      </c>
      <c r="CE221" s="28">
        <f>-$CD$221/12</f>
        <v>-11.076896457843754</v>
      </c>
      <c r="CF221" s="28">
        <f t="shared" ref="CF221:CP221" si="100">-$CD$221/12</f>
        <v>-11.076896457843754</v>
      </c>
      <c r="CG221" s="28">
        <f t="shared" si="100"/>
        <v>-11.076896457843754</v>
      </c>
      <c r="CH221" s="28">
        <f t="shared" si="100"/>
        <v>-11.076896457843754</v>
      </c>
      <c r="CI221" s="28">
        <f t="shared" si="100"/>
        <v>-11.076896457843754</v>
      </c>
      <c r="CJ221" s="28">
        <f t="shared" si="100"/>
        <v>-11.076896457843754</v>
      </c>
      <c r="CK221" s="28">
        <f t="shared" si="100"/>
        <v>-11.076896457843754</v>
      </c>
      <c r="CL221" s="28">
        <f t="shared" si="100"/>
        <v>-11.076896457843754</v>
      </c>
      <c r="CM221" s="28">
        <f t="shared" si="100"/>
        <v>-11.076896457843754</v>
      </c>
      <c r="CN221" s="28">
        <f t="shared" si="100"/>
        <v>-11.076896457843754</v>
      </c>
      <c r="CO221" s="28">
        <f t="shared" si="100"/>
        <v>-11.076896457843754</v>
      </c>
      <c r="CP221" s="28">
        <f t="shared" si="100"/>
        <v>-11.076896457843754</v>
      </c>
    </row>
    <row r="222" spans="1:94" ht="15" hidden="1" customHeight="1">
      <c r="A222" s="1">
        <v>10049592</v>
      </c>
      <c r="B222" s="5">
        <v>41670.6955787037</v>
      </c>
      <c r="C222" s="5">
        <v>41684</v>
      </c>
      <c r="D222" s="5">
        <v>41892.391689814816</v>
      </c>
      <c r="E222" s="7">
        <v>0</v>
      </c>
      <c r="F222" s="3" t="s">
        <v>0</v>
      </c>
      <c r="G222" s="3" t="s">
        <v>217</v>
      </c>
      <c r="H222" s="3" t="s">
        <v>214</v>
      </c>
      <c r="K222" s="2"/>
      <c r="L222" s="2"/>
    </row>
    <row r="223" spans="1:94" ht="15" hidden="1" customHeight="1">
      <c r="A223" s="1">
        <v>10049538</v>
      </c>
      <c r="B223" s="5">
        <v>41662.658113425925</v>
      </c>
      <c r="C223" s="5">
        <v>41796</v>
      </c>
      <c r="D223" s="5">
        <v>41897.378923611112</v>
      </c>
      <c r="E223" s="7">
        <v>0</v>
      </c>
      <c r="F223" s="3" t="s">
        <v>0</v>
      </c>
      <c r="G223" s="3" t="s">
        <v>217</v>
      </c>
      <c r="H223" s="3" t="s">
        <v>214</v>
      </c>
      <c r="K223" s="2"/>
      <c r="L223" s="2"/>
    </row>
    <row r="224" spans="1:94" ht="15" hidden="1" customHeight="1">
      <c r="A224" s="1">
        <v>10049537</v>
      </c>
      <c r="B224" s="5">
        <v>41662.64162037037</v>
      </c>
      <c r="C224" s="5">
        <v>41845</v>
      </c>
      <c r="D224" s="5">
        <v>41897.379513888889</v>
      </c>
      <c r="E224" s="7">
        <v>0</v>
      </c>
      <c r="F224" s="3" t="s">
        <v>0</v>
      </c>
      <c r="G224" s="3" t="s">
        <v>217</v>
      </c>
      <c r="H224" s="3" t="s">
        <v>214</v>
      </c>
      <c r="K224" s="2"/>
      <c r="L224" s="2"/>
    </row>
    <row r="225" spans="1:81" ht="15" hidden="1" customHeight="1">
      <c r="A225" s="1">
        <v>10049072</v>
      </c>
      <c r="B225" s="5">
        <v>41543.370034722226</v>
      </c>
      <c r="C225" s="5">
        <v>41729</v>
      </c>
      <c r="D225" s="5">
        <v>41897.38077546296</v>
      </c>
      <c r="E225" s="7">
        <v>0</v>
      </c>
      <c r="F225" s="3" t="s">
        <v>5</v>
      </c>
      <c r="G225" s="3" t="s">
        <v>217</v>
      </c>
      <c r="H225" s="3" t="s">
        <v>214</v>
      </c>
      <c r="K225" s="2"/>
      <c r="L225" s="2"/>
    </row>
    <row r="226" spans="1:81" ht="30" hidden="1" customHeight="1">
      <c r="A226" s="1">
        <v>10050657</v>
      </c>
      <c r="B226" s="5">
        <v>41876.644733796296</v>
      </c>
      <c r="C226" s="5">
        <v>41907</v>
      </c>
      <c r="D226" s="5">
        <v>41907.786030092589</v>
      </c>
      <c r="E226" s="4">
        <v>2859.87</v>
      </c>
      <c r="F226" s="3" t="s">
        <v>6</v>
      </c>
      <c r="G226" s="8" t="s">
        <v>73</v>
      </c>
      <c r="H226" s="3" t="s">
        <v>67</v>
      </c>
      <c r="K226" s="2"/>
      <c r="L226" s="2"/>
      <c r="U226" s="28">
        <f>($E226*($H$1/12)/2)</f>
        <v>11.916124999999999</v>
      </c>
      <c r="V226" s="28">
        <f t="shared" ref="V226:AF227" si="101">($E226*($H$1/12)/2)</f>
        <v>11.916124999999999</v>
      </c>
      <c r="W226" s="28">
        <f t="shared" si="101"/>
        <v>11.916124999999999</v>
      </c>
      <c r="X226" s="28">
        <f t="shared" si="101"/>
        <v>11.916124999999999</v>
      </c>
      <c r="Y226" s="28">
        <f t="shared" si="101"/>
        <v>11.916124999999999</v>
      </c>
      <c r="Z226" s="28">
        <f t="shared" si="101"/>
        <v>11.916124999999999</v>
      </c>
      <c r="AA226" s="28">
        <f t="shared" si="101"/>
        <v>11.916124999999999</v>
      </c>
      <c r="AB226" s="28">
        <f t="shared" si="101"/>
        <v>11.916124999999999</v>
      </c>
      <c r="AC226" s="28">
        <f t="shared" si="101"/>
        <v>11.916124999999999</v>
      </c>
      <c r="AD226" s="28">
        <f t="shared" si="101"/>
        <v>11.916124999999999</v>
      </c>
      <c r="AE226" s="28">
        <f t="shared" si="101"/>
        <v>11.916124999999999</v>
      </c>
      <c r="AF226" s="28">
        <f t="shared" si="101"/>
        <v>11.916124999999999</v>
      </c>
      <c r="AG226" s="28">
        <f t="shared" ref="AG226:CB227" si="102">($E226*($H$1/12))</f>
        <v>23.832249999999998</v>
      </c>
      <c r="AH226" s="28">
        <f t="shared" si="102"/>
        <v>23.832249999999998</v>
      </c>
      <c r="AI226" s="28">
        <f t="shared" si="102"/>
        <v>23.832249999999998</v>
      </c>
      <c r="AJ226" s="28">
        <f t="shared" si="102"/>
        <v>23.832249999999998</v>
      </c>
      <c r="AK226" s="28">
        <f t="shared" si="102"/>
        <v>23.832249999999998</v>
      </c>
      <c r="AL226" s="28">
        <f t="shared" si="102"/>
        <v>23.832249999999998</v>
      </c>
      <c r="AM226" s="28">
        <f t="shared" si="102"/>
        <v>23.832249999999998</v>
      </c>
      <c r="AN226" s="28">
        <f t="shared" si="102"/>
        <v>23.832249999999998</v>
      </c>
      <c r="AO226" s="28">
        <f t="shared" si="102"/>
        <v>23.832249999999998</v>
      </c>
      <c r="AP226" s="28">
        <f t="shared" si="102"/>
        <v>23.832249999999998</v>
      </c>
      <c r="AQ226" s="28">
        <f t="shared" si="102"/>
        <v>23.832249999999998</v>
      </c>
      <c r="AR226" s="28">
        <f t="shared" si="102"/>
        <v>23.832249999999998</v>
      </c>
      <c r="AS226" s="28">
        <f t="shared" si="102"/>
        <v>23.832249999999998</v>
      </c>
      <c r="AT226" s="28">
        <f t="shared" si="102"/>
        <v>23.832249999999998</v>
      </c>
      <c r="AU226" s="28">
        <f t="shared" si="102"/>
        <v>23.832249999999998</v>
      </c>
      <c r="AV226" s="28">
        <f t="shared" si="102"/>
        <v>23.832249999999998</v>
      </c>
      <c r="AW226" s="28">
        <f t="shared" si="102"/>
        <v>23.832249999999998</v>
      </c>
      <c r="AX226" s="28">
        <f t="shared" si="102"/>
        <v>23.832249999999998</v>
      </c>
      <c r="AY226" s="28">
        <f t="shared" si="102"/>
        <v>23.832249999999998</v>
      </c>
      <c r="AZ226" s="28">
        <f t="shared" si="102"/>
        <v>23.832249999999998</v>
      </c>
      <c r="BA226" s="28">
        <f t="shared" si="102"/>
        <v>23.832249999999998</v>
      </c>
      <c r="BB226" s="28">
        <f t="shared" si="102"/>
        <v>23.832249999999998</v>
      </c>
      <c r="BC226" s="28">
        <f t="shared" si="102"/>
        <v>23.832249999999998</v>
      </c>
      <c r="BD226" s="28">
        <f t="shared" si="102"/>
        <v>23.832249999999998</v>
      </c>
      <c r="BE226" s="28">
        <f t="shared" si="102"/>
        <v>23.832249999999998</v>
      </c>
      <c r="BF226" s="28">
        <f t="shared" si="102"/>
        <v>23.832249999999998</v>
      </c>
      <c r="BG226" s="28">
        <f t="shared" si="102"/>
        <v>23.832249999999998</v>
      </c>
      <c r="BH226" s="28">
        <f t="shared" si="102"/>
        <v>23.832249999999998</v>
      </c>
      <c r="BI226" s="28">
        <f t="shared" si="102"/>
        <v>23.832249999999998</v>
      </c>
      <c r="BJ226" s="28">
        <f t="shared" si="102"/>
        <v>23.832249999999998</v>
      </c>
      <c r="BK226" s="28">
        <f t="shared" si="102"/>
        <v>23.832249999999998</v>
      </c>
      <c r="BL226" s="28">
        <f t="shared" si="102"/>
        <v>23.832249999999998</v>
      </c>
      <c r="BM226" s="28">
        <f t="shared" si="102"/>
        <v>23.832249999999998</v>
      </c>
      <c r="BN226" s="28">
        <f t="shared" si="102"/>
        <v>23.832249999999998</v>
      </c>
      <c r="BO226" s="28">
        <f t="shared" si="102"/>
        <v>23.832249999999998</v>
      </c>
      <c r="BP226" s="28">
        <f t="shared" si="102"/>
        <v>23.832249999999998</v>
      </c>
      <c r="BQ226" s="28">
        <f t="shared" si="102"/>
        <v>23.832249999999998</v>
      </c>
      <c r="BR226" s="28">
        <f t="shared" si="102"/>
        <v>23.832249999999998</v>
      </c>
      <c r="BS226" s="28">
        <f t="shared" si="102"/>
        <v>23.832249999999998</v>
      </c>
      <c r="BT226" s="28">
        <f t="shared" si="102"/>
        <v>23.832249999999998</v>
      </c>
      <c r="BU226" s="28">
        <f t="shared" si="102"/>
        <v>23.832249999999998</v>
      </c>
      <c r="BV226" s="28">
        <f t="shared" si="102"/>
        <v>23.832249999999998</v>
      </c>
      <c r="BW226" s="28">
        <f t="shared" si="102"/>
        <v>23.832249999999998</v>
      </c>
      <c r="BX226" s="28">
        <f t="shared" si="102"/>
        <v>23.832249999999998</v>
      </c>
      <c r="BY226" s="28">
        <f t="shared" si="102"/>
        <v>23.832249999999998</v>
      </c>
      <c r="BZ226" s="28">
        <f t="shared" si="102"/>
        <v>23.832249999999998</v>
      </c>
      <c r="CA226" s="28">
        <f t="shared" si="102"/>
        <v>23.832249999999998</v>
      </c>
      <c r="CB226" s="28">
        <f t="shared" si="102"/>
        <v>23.832249999999998</v>
      </c>
      <c r="CC226" s="6" t="s">
        <v>1856</v>
      </c>
    </row>
    <row r="227" spans="1:81" ht="45" hidden="1" customHeight="1">
      <c r="A227" s="1">
        <v>10043965</v>
      </c>
      <c r="B227" s="5">
        <v>40927</v>
      </c>
      <c r="C227" s="5">
        <v>41751</v>
      </c>
      <c r="D227" s="5">
        <v>41910.914224537039</v>
      </c>
      <c r="E227" s="4">
        <v>34855.199999999997</v>
      </c>
      <c r="F227" s="3" t="s">
        <v>0</v>
      </c>
      <c r="G227" s="8" t="s">
        <v>140</v>
      </c>
      <c r="H227" s="3" t="s">
        <v>134</v>
      </c>
      <c r="K227" s="2"/>
      <c r="L227" s="2"/>
      <c r="U227" s="28">
        <f>($E227*($H$1/12)/2)</f>
        <v>145.22999999999999</v>
      </c>
      <c r="V227" s="28">
        <f t="shared" si="101"/>
        <v>145.22999999999999</v>
      </c>
      <c r="W227" s="28">
        <f t="shared" si="101"/>
        <v>145.22999999999999</v>
      </c>
      <c r="X227" s="28">
        <f t="shared" si="101"/>
        <v>145.22999999999999</v>
      </c>
      <c r="Y227" s="28">
        <f t="shared" si="101"/>
        <v>145.22999999999999</v>
      </c>
      <c r="Z227" s="28">
        <f t="shared" si="101"/>
        <v>145.22999999999999</v>
      </c>
      <c r="AA227" s="28">
        <f t="shared" si="101"/>
        <v>145.22999999999999</v>
      </c>
      <c r="AB227" s="28">
        <f t="shared" si="101"/>
        <v>145.22999999999999</v>
      </c>
      <c r="AC227" s="28">
        <f t="shared" si="101"/>
        <v>145.22999999999999</v>
      </c>
      <c r="AD227" s="28">
        <f t="shared" si="101"/>
        <v>145.22999999999999</v>
      </c>
      <c r="AE227" s="28">
        <f t="shared" si="101"/>
        <v>145.22999999999999</v>
      </c>
      <c r="AF227" s="28">
        <f t="shared" si="101"/>
        <v>145.22999999999999</v>
      </c>
      <c r="AG227" s="28">
        <f t="shared" si="102"/>
        <v>290.45999999999998</v>
      </c>
      <c r="AH227" s="28">
        <f t="shared" si="102"/>
        <v>290.45999999999998</v>
      </c>
      <c r="AI227" s="28">
        <f t="shared" si="102"/>
        <v>290.45999999999998</v>
      </c>
      <c r="AJ227" s="28">
        <f t="shared" si="102"/>
        <v>290.45999999999998</v>
      </c>
      <c r="AK227" s="28">
        <f t="shared" si="102"/>
        <v>290.45999999999998</v>
      </c>
      <c r="AL227" s="28">
        <f t="shared" si="102"/>
        <v>290.45999999999998</v>
      </c>
      <c r="AM227" s="28">
        <f t="shared" si="102"/>
        <v>290.45999999999998</v>
      </c>
      <c r="AN227" s="28">
        <f t="shared" si="102"/>
        <v>290.45999999999998</v>
      </c>
      <c r="AO227" s="28">
        <f t="shared" si="102"/>
        <v>290.45999999999998</v>
      </c>
      <c r="AP227" s="28">
        <f t="shared" si="102"/>
        <v>290.45999999999998</v>
      </c>
      <c r="AQ227" s="28">
        <f t="shared" si="102"/>
        <v>290.45999999999998</v>
      </c>
      <c r="AR227" s="28">
        <f t="shared" si="102"/>
        <v>290.45999999999998</v>
      </c>
      <c r="AS227" s="28">
        <f t="shared" si="102"/>
        <v>290.45999999999998</v>
      </c>
      <c r="AT227" s="28">
        <f t="shared" si="102"/>
        <v>290.45999999999998</v>
      </c>
      <c r="AU227" s="28">
        <f t="shared" si="102"/>
        <v>290.45999999999998</v>
      </c>
      <c r="AV227" s="28">
        <f t="shared" si="102"/>
        <v>290.45999999999998</v>
      </c>
      <c r="AW227" s="28">
        <f t="shared" si="102"/>
        <v>290.45999999999998</v>
      </c>
      <c r="AX227" s="28">
        <f t="shared" si="102"/>
        <v>290.45999999999998</v>
      </c>
      <c r="AY227" s="28">
        <f t="shared" si="102"/>
        <v>290.45999999999998</v>
      </c>
      <c r="AZ227" s="28">
        <f t="shared" si="102"/>
        <v>290.45999999999998</v>
      </c>
      <c r="BA227" s="28">
        <f t="shared" si="102"/>
        <v>290.45999999999998</v>
      </c>
      <c r="BB227" s="28">
        <f t="shared" si="102"/>
        <v>290.45999999999998</v>
      </c>
      <c r="BC227" s="28">
        <f t="shared" si="102"/>
        <v>290.45999999999998</v>
      </c>
      <c r="BD227" s="28">
        <f t="shared" si="102"/>
        <v>290.45999999999998</v>
      </c>
      <c r="BE227" s="28">
        <f t="shared" si="102"/>
        <v>290.45999999999998</v>
      </c>
      <c r="BF227" s="28">
        <f t="shared" si="102"/>
        <v>290.45999999999998</v>
      </c>
      <c r="BG227" s="28">
        <f t="shared" si="102"/>
        <v>290.45999999999998</v>
      </c>
      <c r="BH227" s="28">
        <f t="shared" si="102"/>
        <v>290.45999999999998</v>
      </c>
      <c r="BI227" s="28">
        <f t="shared" si="102"/>
        <v>290.45999999999998</v>
      </c>
      <c r="BJ227" s="28">
        <f t="shared" si="102"/>
        <v>290.45999999999998</v>
      </c>
      <c r="BK227" s="28">
        <f t="shared" si="102"/>
        <v>290.45999999999998</v>
      </c>
      <c r="BL227" s="28">
        <f t="shared" si="102"/>
        <v>290.45999999999998</v>
      </c>
      <c r="BM227" s="28">
        <f t="shared" si="102"/>
        <v>290.45999999999998</v>
      </c>
      <c r="BN227" s="28">
        <f t="shared" si="102"/>
        <v>290.45999999999998</v>
      </c>
      <c r="BO227" s="28">
        <f t="shared" si="102"/>
        <v>290.45999999999998</v>
      </c>
      <c r="BP227" s="28">
        <f t="shared" si="102"/>
        <v>290.45999999999998</v>
      </c>
      <c r="BQ227" s="28">
        <f t="shared" si="102"/>
        <v>290.45999999999998</v>
      </c>
      <c r="BR227" s="28">
        <f t="shared" si="102"/>
        <v>290.45999999999998</v>
      </c>
      <c r="BS227" s="28">
        <f t="shared" si="102"/>
        <v>290.45999999999998</v>
      </c>
      <c r="BT227" s="28">
        <f t="shared" si="102"/>
        <v>290.45999999999998</v>
      </c>
      <c r="BU227" s="28">
        <f t="shared" si="102"/>
        <v>290.45999999999998</v>
      </c>
      <c r="BV227" s="28">
        <f t="shared" si="102"/>
        <v>290.45999999999998</v>
      </c>
      <c r="BW227" s="28">
        <f t="shared" si="102"/>
        <v>290.45999999999998</v>
      </c>
      <c r="BX227" s="28">
        <f t="shared" si="102"/>
        <v>290.45999999999998</v>
      </c>
      <c r="BY227" s="28">
        <f t="shared" si="102"/>
        <v>290.45999999999998</v>
      </c>
      <c r="BZ227" s="28">
        <f t="shared" si="102"/>
        <v>290.45999999999998</v>
      </c>
      <c r="CA227" s="28">
        <f t="shared" si="102"/>
        <v>290.45999999999998</v>
      </c>
      <c r="CB227" s="28">
        <f t="shared" si="102"/>
        <v>290.45999999999998</v>
      </c>
      <c r="CC227" s="6" t="s">
        <v>1856</v>
      </c>
    </row>
    <row r="228" spans="1:81" ht="15" hidden="1" customHeight="1">
      <c r="A228" s="1">
        <v>10049345</v>
      </c>
      <c r="B228" s="5">
        <v>41619.424189814818</v>
      </c>
      <c r="C228" s="5">
        <v>41712</v>
      </c>
      <c r="D228" s="5">
        <v>41910.917673611111</v>
      </c>
      <c r="E228" s="7">
        <v>0</v>
      </c>
      <c r="F228" s="3" t="s">
        <v>5</v>
      </c>
      <c r="G228" s="3" t="s">
        <v>217</v>
      </c>
      <c r="H228" s="3" t="s">
        <v>214</v>
      </c>
      <c r="K228" s="2"/>
      <c r="L228" s="2"/>
    </row>
    <row r="229" spans="1:81" ht="15" hidden="1" customHeight="1">
      <c r="A229" s="1">
        <v>10050253</v>
      </c>
      <c r="B229" s="5">
        <v>41796.500578703701</v>
      </c>
      <c r="C229" s="5">
        <v>41869</v>
      </c>
      <c r="D229" s="5">
        <v>41910.925115740742</v>
      </c>
      <c r="E229" s="7">
        <v>0</v>
      </c>
      <c r="F229" s="3" t="s">
        <v>186</v>
      </c>
      <c r="G229" s="3" t="s">
        <v>217</v>
      </c>
      <c r="H229" s="3" t="s">
        <v>214</v>
      </c>
      <c r="K229" s="2"/>
      <c r="L229" s="2"/>
    </row>
    <row r="230" spans="1:81" ht="15" hidden="1" customHeight="1">
      <c r="A230" s="1">
        <v>10049043</v>
      </c>
      <c r="B230" s="5">
        <v>41533.651956018519</v>
      </c>
      <c r="C230" s="5">
        <v>41759</v>
      </c>
      <c r="D230" s="5">
        <v>41912.68787037037</v>
      </c>
      <c r="E230" s="7">
        <v>0</v>
      </c>
      <c r="F230" s="3" t="s">
        <v>4</v>
      </c>
      <c r="G230" s="3" t="s">
        <v>217</v>
      </c>
      <c r="H230" s="3" t="s">
        <v>214</v>
      </c>
      <c r="K230" s="2"/>
      <c r="L230" s="2"/>
    </row>
    <row r="231" spans="1:81" ht="15" hidden="1" customHeight="1">
      <c r="A231" s="1">
        <v>10049067</v>
      </c>
      <c r="B231" s="5">
        <v>41541.617002314815</v>
      </c>
      <c r="C231" s="5">
        <v>41760</v>
      </c>
      <c r="D231" s="5">
        <v>41922.440104166664</v>
      </c>
      <c r="E231" s="7">
        <v>0</v>
      </c>
      <c r="F231" s="3" t="s">
        <v>5</v>
      </c>
      <c r="G231" s="3" t="s">
        <v>217</v>
      </c>
      <c r="H231" s="3" t="s">
        <v>214</v>
      </c>
      <c r="K231" s="2"/>
      <c r="L231" s="2"/>
    </row>
    <row r="232" spans="1:81" ht="15" hidden="1" customHeight="1">
      <c r="A232" s="1">
        <v>10049948</v>
      </c>
      <c r="B232" s="5">
        <v>41745.611620370371</v>
      </c>
      <c r="C232" s="5">
        <v>41806</v>
      </c>
      <c r="D232" s="5">
        <v>41939.927858796298</v>
      </c>
      <c r="E232" s="7">
        <v>0</v>
      </c>
      <c r="F232" s="3" t="s">
        <v>186</v>
      </c>
      <c r="G232" s="3" t="s">
        <v>217</v>
      </c>
      <c r="H232" s="3" t="s">
        <v>214</v>
      </c>
      <c r="K232" s="2"/>
      <c r="L232" s="2"/>
    </row>
    <row r="233" spans="1:81" ht="15" hidden="1" customHeight="1">
      <c r="A233" s="1">
        <v>10049157</v>
      </c>
      <c r="B233" s="5">
        <v>41570.686481481483</v>
      </c>
      <c r="C233" s="5">
        <v>41894</v>
      </c>
      <c r="D233" s="5">
        <v>41962.645891203705</v>
      </c>
      <c r="E233" s="7">
        <v>0</v>
      </c>
      <c r="F233" s="3" t="s">
        <v>5</v>
      </c>
      <c r="G233" s="3" t="s">
        <v>217</v>
      </c>
      <c r="H233" s="3" t="s">
        <v>214</v>
      </c>
      <c r="K233" s="2"/>
      <c r="L233" s="2"/>
    </row>
    <row r="234" spans="1:81" ht="15" hidden="1" customHeight="1">
      <c r="A234" s="1">
        <v>10049539</v>
      </c>
      <c r="B234" s="5">
        <v>41663.394791666666</v>
      </c>
      <c r="C234" s="5">
        <v>41884</v>
      </c>
      <c r="D234" s="5">
        <v>41962.647094907406</v>
      </c>
      <c r="E234" s="7">
        <v>0</v>
      </c>
      <c r="F234" s="3" t="s">
        <v>0</v>
      </c>
      <c r="G234" s="3" t="s">
        <v>217</v>
      </c>
      <c r="H234" s="3" t="s">
        <v>214</v>
      </c>
      <c r="K234" s="2"/>
      <c r="L234" s="2"/>
    </row>
    <row r="235" spans="1:81" hidden="1">
      <c r="A235" s="1">
        <v>10049066</v>
      </c>
      <c r="B235" s="5">
        <v>41541.610682870371</v>
      </c>
      <c r="C235" s="5">
        <v>41639</v>
      </c>
      <c r="D235" s="5">
        <v>41967.654930555553</v>
      </c>
      <c r="E235" s="7">
        <v>0</v>
      </c>
      <c r="F235" s="3" t="s">
        <v>5</v>
      </c>
      <c r="G235" s="3" t="s">
        <v>217</v>
      </c>
      <c r="H235" s="3" t="s">
        <v>214</v>
      </c>
      <c r="K235" s="2"/>
      <c r="L235" s="2"/>
    </row>
    <row r="236" spans="1:81" ht="15" hidden="1" customHeight="1">
      <c r="A236" s="1">
        <v>10049264</v>
      </c>
      <c r="B236" s="5">
        <v>41597.598541666666</v>
      </c>
      <c r="C236" s="5">
        <v>41781</v>
      </c>
      <c r="D236" s="5">
        <v>41968.444120370368</v>
      </c>
      <c r="E236" s="7">
        <v>0</v>
      </c>
      <c r="F236" s="3" t="s">
        <v>5</v>
      </c>
      <c r="G236" s="3" t="s">
        <v>217</v>
      </c>
      <c r="H236" s="3" t="s">
        <v>214</v>
      </c>
      <c r="K236" s="2"/>
      <c r="L236" s="2"/>
    </row>
    <row r="237" spans="1:81" ht="15" hidden="1" customHeight="1">
      <c r="A237" s="1">
        <v>10050235</v>
      </c>
      <c r="B237" s="5">
        <v>41787.534351851849</v>
      </c>
      <c r="C237" s="5">
        <v>41821</v>
      </c>
      <c r="D237" s="5">
        <v>41974.333912037036</v>
      </c>
      <c r="E237" s="7">
        <v>0</v>
      </c>
      <c r="F237" s="3" t="s">
        <v>186</v>
      </c>
      <c r="G237" s="3" t="s">
        <v>217</v>
      </c>
      <c r="H237" s="3" t="s">
        <v>214</v>
      </c>
      <c r="K237" s="2"/>
      <c r="L237" s="2"/>
    </row>
    <row r="238" spans="1:81" ht="15" hidden="1" customHeight="1">
      <c r="A238" s="1">
        <v>10049287</v>
      </c>
      <c r="B238" s="5">
        <v>41605.403819444444</v>
      </c>
      <c r="C238" s="5">
        <v>41883</v>
      </c>
      <c r="D238" s="5">
        <v>41980.90353009259</v>
      </c>
      <c r="E238" s="7">
        <v>0</v>
      </c>
      <c r="F238" s="3" t="s">
        <v>5</v>
      </c>
      <c r="G238" s="3" t="s">
        <v>217</v>
      </c>
      <c r="H238" s="3" t="s">
        <v>214</v>
      </c>
      <c r="K238" s="2"/>
      <c r="L238" s="2"/>
    </row>
    <row r="239" spans="1:81" ht="45" hidden="1" customHeight="1">
      <c r="A239" s="1">
        <v>10049014</v>
      </c>
      <c r="B239" s="5">
        <v>41526.405358796299</v>
      </c>
      <c r="C239" s="5">
        <v>41791</v>
      </c>
      <c r="D239" s="5">
        <v>41980.911909722221</v>
      </c>
      <c r="E239" s="4">
        <v>4516.1400000000003</v>
      </c>
      <c r="F239" s="3" t="s">
        <v>4</v>
      </c>
      <c r="G239" s="8" t="s">
        <v>53</v>
      </c>
      <c r="H239" s="3" t="s">
        <v>50</v>
      </c>
      <c r="K239" s="2"/>
      <c r="L239" s="2"/>
      <c r="U239" s="28">
        <f>($E239*($H$1/12)/2)</f>
        <v>18.817250000000001</v>
      </c>
      <c r="V239" s="28">
        <f t="shared" ref="V239:AF239" si="103">($E239*($H$1/12)/2)</f>
        <v>18.817250000000001</v>
      </c>
      <c r="W239" s="28">
        <f t="shared" si="103"/>
        <v>18.817250000000001</v>
      </c>
      <c r="X239" s="28">
        <f t="shared" si="103"/>
        <v>18.817250000000001</v>
      </c>
      <c r="Y239" s="28">
        <f t="shared" si="103"/>
        <v>18.817250000000001</v>
      </c>
      <c r="Z239" s="28">
        <f t="shared" si="103"/>
        <v>18.817250000000001</v>
      </c>
      <c r="AA239" s="28">
        <f t="shared" si="103"/>
        <v>18.817250000000001</v>
      </c>
      <c r="AB239" s="28">
        <f t="shared" si="103"/>
        <v>18.817250000000001</v>
      </c>
      <c r="AC239" s="28">
        <f t="shared" si="103"/>
        <v>18.817250000000001</v>
      </c>
      <c r="AD239" s="28">
        <f t="shared" si="103"/>
        <v>18.817250000000001</v>
      </c>
      <c r="AE239" s="28">
        <f t="shared" si="103"/>
        <v>18.817250000000001</v>
      </c>
      <c r="AF239" s="28">
        <f t="shared" si="103"/>
        <v>18.817250000000001</v>
      </c>
      <c r="AG239" s="28">
        <f t="shared" ref="AG239:CB239" si="104">($E239*($H$1/12))</f>
        <v>37.634500000000003</v>
      </c>
      <c r="AH239" s="28">
        <f t="shared" si="104"/>
        <v>37.634500000000003</v>
      </c>
      <c r="AI239" s="28">
        <f t="shared" si="104"/>
        <v>37.634500000000003</v>
      </c>
      <c r="AJ239" s="28">
        <f t="shared" si="104"/>
        <v>37.634500000000003</v>
      </c>
      <c r="AK239" s="28">
        <f t="shared" si="104"/>
        <v>37.634500000000003</v>
      </c>
      <c r="AL239" s="28">
        <f t="shared" si="104"/>
        <v>37.634500000000003</v>
      </c>
      <c r="AM239" s="28">
        <f t="shared" si="104"/>
        <v>37.634500000000003</v>
      </c>
      <c r="AN239" s="28">
        <f t="shared" si="104"/>
        <v>37.634500000000003</v>
      </c>
      <c r="AO239" s="28">
        <f t="shared" si="104"/>
        <v>37.634500000000003</v>
      </c>
      <c r="AP239" s="28">
        <f t="shared" si="104"/>
        <v>37.634500000000003</v>
      </c>
      <c r="AQ239" s="28">
        <f t="shared" si="104"/>
        <v>37.634500000000003</v>
      </c>
      <c r="AR239" s="28">
        <f t="shared" si="104"/>
        <v>37.634500000000003</v>
      </c>
      <c r="AS239" s="28">
        <f t="shared" si="104"/>
        <v>37.634500000000003</v>
      </c>
      <c r="AT239" s="28">
        <f t="shared" si="104"/>
        <v>37.634500000000003</v>
      </c>
      <c r="AU239" s="28">
        <f t="shared" si="104"/>
        <v>37.634500000000003</v>
      </c>
      <c r="AV239" s="28">
        <f t="shared" si="104"/>
        <v>37.634500000000003</v>
      </c>
      <c r="AW239" s="28">
        <f t="shared" si="104"/>
        <v>37.634500000000003</v>
      </c>
      <c r="AX239" s="28">
        <f t="shared" si="104"/>
        <v>37.634500000000003</v>
      </c>
      <c r="AY239" s="28">
        <f t="shared" si="104"/>
        <v>37.634500000000003</v>
      </c>
      <c r="AZ239" s="28">
        <f t="shared" si="104"/>
        <v>37.634500000000003</v>
      </c>
      <c r="BA239" s="28">
        <f t="shared" si="104"/>
        <v>37.634500000000003</v>
      </c>
      <c r="BB239" s="28">
        <f t="shared" si="104"/>
        <v>37.634500000000003</v>
      </c>
      <c r="BC239" s="28">
        <f t="shared" si="104"/>
        <v>37.634500000000003</v>
      </c>
      <c r="BD239" s="28">
        <f t="shared" si="104"/>
        <v>37.634500000000003</v>
      </c>
      <c r="BE239" s="28">
        <f t="shared" si="104"/>
        <v>37.634500000000003</v>
      </c>
      <c r="BF239" s="28">
        <f t="shared" si="104"/>
        <v>37.634500000000003</v>
      </c>
      <c r="BG239" s="28">
        <f t="shared" si="104"/>
        <v>37.634500000000003</v>
      </c>
      <c r="BH239" s="28">
        <f t="shared" si="104"/>
        <v>37.634500000000003</v>
      </c>
      <c r="BI239" s="28">
        <f t="shared" si="104"/>
        <v>37.634500000000003</v>
      </c>
      <c r="BJ239" s="28">
        <f t="shared" si="104"/>
        <v>37.634500000000003</v>
      </c>
      <c r="BK239" s="28">
        <f t="shared" si="104"/>
        <v>37.634500000000003</v>
      </c>
      <c r="BL239" s="28">
        <f t="shared" si="104"/>
        <v>37.634500000000003</v>
      </c>
      <c r="BM239" s="28">
        <f t="shared" si="104"/>
        <v>37.634500000000003</v>
      </c>
      <c r="BN239" s="28">
        <f t="shared" si="104"/>
        <v>37.634500000000003</v>
      </c>
      <c r="BO239" s="28">
        <f t="shared" si="104"/>
        <v>37.634500000000003</v>
      </c>
      <c r="BP239" s="28">
        <f t="shared" si="104"/>
        <v>37.634500000000003</v>
      </c>
      <c r="BQ239" s="28">
        <f t="shared" si="104"/>
        <v>37.634500000000003</v>
      </c>
      <c r="BR239" s="28">
        <f t="shared" si="104"/>
        <v>37.634500000000003</v>
      </c>
      <c r="BS239" s="28">
        <f t="shared" si="104"/>
        <v>37.634500000000003</v>
      </c>
      <c r="BT239" s="28">
        <f t="shared" si="104"/>
        <v>37.634500000000003</v>
      </c>
      <c r="BU239" s="28">
        <f t="shared" si="104"/>
        <v>37.634500000000003</v>
      </c>
      <c r="BV239" s="28">
        <f t="shared" si="104"/>
        <v>37.634500000000003</v>
      </c>
      <c r="BW239" s="28">
        <f t="shared" si="104"/>
        <v>37.634500000000003</v>
      </c>
      <c r="BX239" s="28">
        <f t="shared" si="104"/>
        <v>37.634500000000003</v>
      </c>
      <c r="BY239" s="28">
        <f t="shared" si="104"/>
        <v>37.634500000000003</v>
      </c>
      <c r="BZ239" s="28">
        <f t="shared" si="104"/>
        <v>37.634500000000003</v>
      </c>
      <c r="CA239" s="28">
        <f t="shared" si="104"/>
        <v>37.634500000000003</v>
      </c>
      <c r="CB239" s="28">
        <f t="shared" si="104"/>
        <v>37.634500000000003</v>
      </c>
      <c r="CC239" s="6" t="s">
        <v>1856</v>
      </c>
    </row>
    <row r="240" spans="1:81" ht="15" hidden="1" customHeight="1">
      <c r="A240" s="1">
        <v>10049248</v>
      </c>
      <c r="B240" s="5">
        <v>41592.605775462966</v>
      </c>
      <c r="C240" s="5">
        <v>41729</v>
      </c>
      <c r="D240" s="5">
        <v>41980.915486111109</v>
      </c>
      <c r="E240" s="7">
        <v>0</v>
      </c>
      <c r="F240" s="3" t="s">
        <v>5</v>
      </c>
      <c r="G240" s="3" t="s">
        <v>217</v>
      </c>
      <c r="H240" s="3" t="s">
        <v>214</v>
      </c>
      <c r="K240" s="2"/>
      <c r="L240" s="2"/>
    </row>
    <row r="241" spans="1:106" ht="195" hidden="1" customHeight="1">
      <c r="A241" s="1">
        <v>10049450</v>
      </c>
      <c r="B241" s="5">
        <v>41647.427604166667</v>
      </c>
      <c r="C241" s="5">
        <v>41850</v>
      </c>
      <c r="D241" s="5">
        <v>41983.632002314815</v>
      </c>
      <c r="E241" s="4">
        <v>16095.74</v>
      </c>
      <c r="F241" s="3" t="s">
        <v>5</v>
      </c>
      <c r="G241" s="9" t="s">
        <v>111</v>
      </c>
      <c r="H241" s="3" t="s">
        <v>109</v>
      </c>
      <c r="K241" s="2"/>
      <c r="L241" s="2"/>
      <c r="U241" s="28">
        <f>($E241*($H$1/12)/2)</f>
        <v>67.065583333333336</v>
      </c>
      <c r="V241" s="28">
        <f t="shared" ref="V241:AF242" si="105">($E241*($H$1/12)/2)</f>
        <v>67.065583333333336</v>
      </c>
      <c r="W241" s="28">
        <f t="shared" si="105"/>
        <v>67.065583333333336</v>
      </c>
      <c r="X241" s="28">
        <f t="shared" si="105"/>
        <v>67.065583333333336</v>
      </c>
      <c r="Y241" s="28">
        <f t="shared" si="105"/>
        <v>67.065583333333336</v>
      </c>
      <c r="Z241" s="28">
        <f t="shared" si="105"/>
        <v>67.065583333333336</v>
      </c>
      <c r="AA241" s="28">
        <f t="shared" si="105"/>
        <v>67.065583333333336</v>
      </c>
      <c r="AB241" s="28">
        <f t="shared" si="105"/>
        <v>67.065583333333336</v>
      </c>
      <c r="AC241" s="28">
        <f t="shared" si="105"/>
        <v>67.065583333333336</v>
      </c>
      <c r="AD241" s="28">
        <f t="shared" si="105"/>
        <v>67.065583333333336</v>
      </c>
      <c r="AE241" s="28">
        <f t="shared" si="105"/>
        <v>67.065583333333336</v>
      </c>
      <c r="AF241" s="28">
        <f t="shared" si="105"/>
        <v>67.065583333333336</v>
      </c>
      <c r="AG241" s="28">
        <f t="shared" ref="AG241:CB242" si="106">($E241*($H$1/12))</f>
        <v>134.13116666666667</v>
      </c>
      <c r="AH241" s="28">
        <f t="shared" si="106"/>
        <v>134.13116666666667</v>
      </c>
      <c r="AI241" s="28">
        <f t="shared" si="106"/>
        <v>134.13116666666667</v>
      </c>
      <c r="AJ241" s="28">
        <f t="shared" si="106"/>
        <v>134.13116666666667</v>
      </c>
      <c r="AK241" s="28">
        <f t="shared" si="106"/>
        <v>134.13116666666667</v>
      </c>
      <c r="AL241" s="28">
        <f t="shared" si="106"/>
        <v>134.13116666666667</v>
      </c>
      <c r="AM241" s="28">
        <f t="shared" si="106"/>
        <v>134.13116666666667</v>
      </c>
      <c r="AN241" s="28">
        <f t="shared" si="106"/>
        <v>134.13116666666667</v>
      </c>
      <c r="AO241" s="28">
        <f t="shared" si="106"/>
        <v>134.13116666666667</v>
      </c>
      <c r="AP241" s="28">
        <f t="shared" si="106"/>
        <v>134.13116666666667</v>
      </c>
      <c r="AQ241" s="28">
        <f t="shared" si="106"/>
        <v>134.13116666666667</v>
      </c>
      <c r="AR241" s="28">
        <f t="shared" si="106"/>
        <v>134.13116666666667</v>
      </c>
      <c r="AS241" s="28">
        <f t="shared" si="106"/>
        <v>134.13116666666667</v>
      </c>
      <c r="AT241" s="28">
        <f t="shared" si="106"/>
        <v>134.13116666666667</v>
      </c>
      <c r="AU241" s="28">
        <f t="shared" si="106"/>
        <v>134.13116666666667</v>
      </c>
      <c r="AV241" s="28">
        <f t="shared" si="106"/>
        <v>134.13116666666667</v>
      </c>
      <c r="AW241" s="28">
        <f t="shared" si="106"/>
        <v>134.13116666666667</v>
      </c>
      <c r="AX241" s="28">
        <f t="shared" si="106"/>
        <v>134.13116666666667</v>
      </c>
      <c r="AY241" s="28">
        <f t="shared" si="106"/>
        <v>134.13116666666667</v>
      </c>
      <c r="AZ241" s="28">
        <f t="shared" si="106"/>
        <v>134.13116666666667</v>
      </c>
      <c r="BA241" s="28">
        <f t="shared" si="106"/>
        <v>134.13116666666667</v>
      </c>
      <c r="BB241" s="28">
        <f t="shared" si="106"/>
        <v>134.13116666666667</v>
      </c>
      <c r="BC241" s="28">
        <f t="shared" si="106"/>
        <v>134.13116666666667</v>
      </c>
      <c r="BD241" s="28">
        <f t="shared" si="106"/>
        <v>134.13116666666667</v>
      </c>
      <c r="BE241" s="28">
        <f t="shared" si="106"/>
        <v>134.13116666666667</v>
      </c>
      <c r="BF241" s="28">
        <f t="shared" si="106"/>
        <v>134.13116666666667</v>
      </c>
      <c r="BG241" s="28">
        <f t="shared" si="106"/>
        <v>134.13116666666667</v>
      </c>
      <c r="BH241" s="28">
        <f t="shared" si="106"/>
        <v>134.13116666666667</v>
      </c>
      <c r="BI241" s="28">
        <f t="shared" si="106"/>
        <v>134.13116666666667</v>
      </c>
      <c r="BJ241" s="28">
        <f t="shared" si="106"/>
        <v>134.13116666666667</v>
      </c>
      <c r="BK241" s="28">
        <f t="shared" si="106"/>
        <v>134.13116666666667</v>
      </c>
      <c r="BL241" s="28">
        <f t="shared" si="106"/>
        <v>134.13116666666667</v>
      </c>
      <c r="BM241" s="28">
        <f t="shared" si="106"/>
        <v>134.13116666666667</v>
      </c>
      <c r="BN241" s="28">
        <f t="shared" si="106"/>
        <v>134.13116666666667</v>
      </c>
      <c r="BO241" s="28">
        <f t="shared" si="106"/>
        <v>134.13116666666667</v>
      </c>
      <c r="BP241" s="28">
        <f t="shared" si="106"/>
        <v>134.13116666666667</v>
      </c>
      <c r="BQ241" s="28">
        <f t="shared" si="106"/>
        <v>134.13116666666667</v>
      </c>
      <c r="BR241" s="28">
        <f t="shared" si="106"/>
        <v>134.13116666666667</v>
      </c>
      <c r="BS241" s="28">
        <f t="shared" si="106"/>
        <v>134.13116666666667</v>
      </c>
      <c r="BT241" s="28">
        <f t="shared" si="106"/>
        <v>134.13116666666667</v>
      </c>
      <c r="BU241" s="28">
        <f t="shared" si="106"/>
        <v>134.13116666666667</v>
      </c>
      <c r="BV241" s="28">
        <f t="shared" si="106"/>
        <v>134.13116666666667</v>
      </c>
      <c r="BW241" s="28">
        <f t="shared" si="106"/>
        <v>134.13116666666667</v>
      </c>
      <c r="BX241" s="28">
        <f t="shared" si="106"/>
        <v>134.13116666666667</v>
      </c>
      <c r="BY241" s="28">
        <f t="shared" si="106"/>
        <v>134.13116666666667</v>
      </c>
      <c r="BZ241" s="28">
        <f t="shared" si="106"/>
        <v>134.13116666666667</v>
      </c>
      <c r="CA241" s="28">
        <f t="shared" si="106"/>
        <v>134.13116666666667</v>
      </c>
      <c r="CB241" s="28">
        <f t="shared" si="106"/>
        <v>134.13116666666667</v>
      </c>
      <c r="CC241" s="6" t="s">
        <v>1856</v>
      </c>
    </row>
    <row r="242" spans="1:106" ht="180" hidden="1" customHeight="1">
      <c r="A242" s="1">
        <v>10049631</v>
      </c>
      <c r="B242" s="5">
        <v>41674.434421296297</v>
      </c>
      <c r="C242" s="5">
        <v>41850</v>
      </c>
      <c r="D242" s="5">
        <v>41983.634120370371</v>
      </c>
      <c r="E242" s="4">
        <f>6122.1+326.17+8430.82+38524.59+22462.38+12840+9984.38+37544.88</f>
        <v>136235.32</v>
      </c>
      <c r="F242" s="3" t="s">
        <v>0</v>
      </c>
      <c r="G242" s="10" t="s">
        <v>61</v>
      </c>
      <c r="H242" s="3" t="s">
        <v>42</v>
      </c>
      <c r="K242" s="2"/>
      <c r="L242" s="2"/>
      <c r="U242" s="28">
        <f>($E242*($H$1/12)/2)</f>
        <v>567.64716666666664</v>
      </c>
      <c r="V242" s="28">
        <f t="shared" si="105"/>
        <v>567.64716666666664</v>
      </c>
      <c r="W242" s="28">
        <f t="shared" si="105"/>
        <v>567.64716666666664</v>
      </c>
      <c r="X242" s="28">
        <f t="shared" si="105"/>
        <v>567.64716666666664</v>
      </c>
      <c r="Y242" s="28">
        <f t="shared" si="105"/>
        <v>567.64716666666664</v>
      </c>
      <c r="Z242" s="28">
        <f t="shared" si="105"/>
        <v>567.64716666666664</v>
      </c>
      <c r="AA242" s="28">
        <f t="shared" si="105"/>
        <v>567.64716666666664</v>
      </c>
      <c r="AB242" s="28">
        <f t="shared" si="105"/>
        <v>567.64716666666664</v>
      </c>
      <c r="AC242" s="28">
        <f t="shared" si="105"/>
        <v>567.64716666666664</v>
      </c>
      <c r="AD242" s="28">
        <f t="shared" si="105"/>
        <v>567.64716666666664</v>
      </c>
      <c r="AE242" s="28">
        <f t="shared" si="105"/>
        <v>567.64716666666664</v>
      </c>
      <c r="AF242" s="28">
        <f t="shared" si="105"/>
        <v>567.64716666666664</v>
      </c>
      <c r="AG242" s="28">
        <f t="shared" si="106"/>
        <v>1135.2943333333333</v>
      </c>
      <c r="AH242" s="28">
        <f t="shared" si="106"/>
        <v>1135.2943333333333</v>
      </c>
      <c r="AI242" s="28">
        <f t="shared" si="106"/>
        <v>1135.2943333333333</v>
      </c>
      <c r="AJ242" s="28">
        <f t="shared" si="106"/>
        <v>1135.2943333333333</v>
      </c>
      <c r="AK242" s="28">
        <f t="shared" si="106"/>
        <v>1135.2943333333333</v>
      </c>
      <c r="AL242" s="28">
        <f t="shared" si="106"/>
        <v>1135.2943333333333</v>
      </c>
      <c r="AM242" s="28">
        <f t="shared" si="106"/>
        <v>1135.2943333333333</v>
      </c>
      <c r="AN242" s="28">
        <f t="shared" si="106"/>
        <v>1135.2943333333333</v>
      </c>
      <c r="AO242" s="28">
        <f t="shared" si="106"/>
        <v>1135.2943333333333</v>
      </c>
      <c r="AP242" s="28">
        <f t="shared" si="106"/>
        <v>1135.2943333333333</v>
      </c>
      <c r="AQ242" s="28">
        <f t="shared" si="106"/>
        <v>1135.2943333333333</v>
      </c>
      <c r="AR242" s="28">
        <f t="shared" si="106"/>
        <v>1135.2943333333333</v>
      </c>
      <c r="AS242" s="28">
        <f t="shared" si="106"/>
        <v>1135.2943333333333</v>
      </c>
      <c r="AT242" s="28">
        <f t="shared" si="106"/>
        <v>1135.2943333333333</v>
      </c>
      <c r="AU242" s="28">
        <f t="shared" si="106"/>
        <v>1135.2943333333333</v>
      </c>
      <c r="AV242" s="28">
        <f t="shared" si="106"/>
        <v>1135.2943333333333</v>
      </c>
      <c r="AW242" s="28">
        <f t="shared" si="106"/>
        <v>1135.2943333333333</v>
      </c>
      <c r="AX242" s="28">
        <f t="shared" si="106"/>
        <v>1135.2943333333333</v>
      </c>
      <c r="AY242" s="28">
        <f t="shared" si="106"/>
        <v>1135.2943333333333</v>
      </c>
      <c r="AZ242" s="28">
        <f t="shared" si="106"/>
        <v>1135.2943333333333</v>
      </c>
      <c r="BA242" s="28">
        <f t="shared" si="106"/>
        <v>1135.2943333333333</v>
      </c>
      <c r="BB242" s="28">
        <f t="shared" si="106"/>
        <v>1135.2943333333333</v>
      </c>
      <c r="BC242" s="28">
        <f t="shared" si="106"/>
        <v>1135.2943333333333</v>
      </c>
      <c r="BD242" s="28">
        <f t="shared" si="106"/>
        <v>1135.2943333333333</v>
      </c>
      <c r="BE242" s="28">
        <f t="shared" si="106"/>
        <v>1135.2943333333333</v>
      </c>
      <c r="BF242" s="28">
        <f t="shared" si="106"/>
        <v>1135.2943333333333</v>
      </c>
      <c r="BG242" s="28">
        <f t="shared" si="106"/>
        <v>1135.2943333333333</v>
      </c>
      <c r="BH242" s="28">
        <f t="shared" si="106"/>
        <v>1135.2943333333333</v>
      </c>
      <c r="BI242" s="28">
        <f t="shared" si="106"/>
        <v>1135.2943333333333</v>
      </c>
      <c r="BJ242" s="28">
        <f t="shared" si="106"/>
        <v>1135.2943333333333</v>
      </c>
      <c r="BK242" s="28">
        <f t="shared" si="106"/>
        <v>1135.2943333333333</v>
      </c>
      <c r="BL242" s="28">
        <f t="shared" si="106"/>
        <v>1135.2943333333333</v>
      </c>
      <c r="BM242" s="28">
        <f t="shared" si="106"/>
        <v>1135.2943333333333</v>
      </c>
      <c r="BN242" s="28">
        <f t="shared" si="106"/>
        <v>1135.2943333333333</v>
      </c>
      <c r="BO242" s="28">
        <f t="shared" si="106"/>
        <v>1135.2943333333333</v>
      </c>
      <c r="BP242" s="28">
        <f t="shared" si="106"/>
        <v>1135.2943333333333</v>
      </c>
      <c r="BQ242" s="28">
        <f t="shared" si="106"/>
        <v>1135.2943333333333</v>
      </c>
      <c r="BR242" s="28">
        <f t="shared" si="106"/>
        <v>1135.2943333333333</v>
      </c>
      <c r="BS242" s="28">
        <f t="shared" si="106"/>
        <v>1135.2943333333333</v>
      </c>
      <c r="BT242" s="28">
        <f t="shared" si="106"/>
        <v>1135.2943333333333</v>
      </c>
      <c r="BU242" s="28">
        <f t="shared" si="106"/>
        <v>1135.2943333333333</v>
      </c>
      <c r="BV242" s="28">
        <f t="shared" si="106"/>
        <v>1135.2943333333333</v>
      </c>
      <c r="BW242" s="28">
        <f t="shared" si="106"/>
        <v>1135.2943333333333</v>
      </c>
      <c r="BX242" s="28">
        <f t="shared" si="106"/>
        <v>1135.2943333333333</v>
      </c>
      <c r="BY242" s="28">
        <f t="shared" si="106"/>
        <v>1135.2943333333333</v>
      </c>
      <c r="BZ242" s="28">
        <f t="shared" si="106"/>
        <v>1135.2943333333333</v>
      </c>
      <c r="CA242" s="28">
        <f t="shared" si="106"/>
        <v>1135.2943333333333</v>
      </c>
      <c r="CB242" s="28">
        <f t="shared" si="106"/>
        <v>1135.2943333333333</v>
      </c>
      <c r="CC242" s="6" t="s">
        <v>1856</v>
      </c>
    </row>
    <row r="243" spans="1:106" ht="15" hidden="1" customHeight="1">
      <c r="A243" s="1">
        <v>10050072</v>
      </c>
      <c r="B243" s="5">
        <v>41766.897615740738</v>
      </c>
      <c r="C243" s="5">
        <v>41813</v>
      </c>
      <c r="D243" s="5">
        <v>41992.411064814813</v>
      </c>
      <c r="E243" s="7">
        <v>0</v>
      </c>
      <c r="F243" s="3" t="s">
        <v>186</v>
      </c>
      <c r="G243" s="3" t="s">
        <v>217</v>
      </c>
      <c r="H243" s="3" t="s">
        <v>214</v>
      </c>
      <c r="K243" s="2"/>
      <c r="L243" s="2"/>
    </row>
    <row r="244" spans="1:106" ht="15" hidden="1" customHeight="1">
      <c r="A244" s="1">
        <v>10049861</v>
      </c>
      <c r="B244" s="5">
        <v>41711.71775462963</v>
      </c>
      <c r="C244" s="5">
        <v>41740</v>
      </c>
      <c r="D244" s="5">
        <v>41992.411481481482</v>
      </c>
      <c r="E244" s="7">
        <v>0</v>
      </c>
      <c r="F244" s="3" t="s">
        <v>186</v>
      </c>
      <c r="G244" s="3" t="s">
        <v>217</v>
      </c>
      <c r="H244" s="3" t="s">
        <v>214</v>
      </c>
      <c r="K244" s="2"/>
      <c r="L244" s="2"/>
    </row>
    <row r="245" spans="1:106" ht="15" hidden="1" customHeight="1">
      <c r="A245" s="1">
        <v>10049487</v>
      </c>
      <c r="B245" s="5">
        <v>41651.909004629626</v>
      </c>
      <c r="C245" s="5">
        <v>41900</v>
      </c>
      <c r="D245" s="5">
        <v>41995.429398148146</v>
      </c>
      <c r="E245" s="7">
        <v>0</v>
      </c>
      <c r="F245" s="3" t="s">
        <v>0</v>
      </c>
      <c r="G245" s="3" t="s">
        <v>217</v>
      </c>
      <c r="H245" s="3" t="s">
        <v>214</v>
      </c>
      <c r="K245" s="2"/>
      <c r="L245" s="2"/>
    </row>
    <row r="246" spans="1:106" ht="90" hidden="1" customHeight="1">
      <c r="A246" s="1">
        <v>10049805</v>
      </c>
      <c r="B246" s="5">
        <v>41697.686932870369</v>
      </c>
      <c r="C246" s="5">
        <v>41898</v>
      </c>
      <c r="D246" s="5">
        <v>42004.696006944447</v>
      </c>
      <c r="E246" s="2">
        <f>963+53036+1218.86+5739.05</f>
        <v>60956.91</v>
      </c>
      <c r="F246" s="3" t="s">
        <v>0</v>
      </c>
      <c r="G246" s="8" t="s">
        <v>144</v>
      </c>
      <c r="H246" s="3" t="s">
        <v>17</v>
      </c>
      <c r="K246" s="2"/>
      <c r="L246" s="2"/>
      <c r="U246" s="28">
        <f>($E246*($H$1/12)/2)</f>
        <v>253.98712500000002</v>
      </c>
      <c r="V246" s="28">
        <f t="shared" ref="V246:AF247" si="107">($E246*($H$1/12)/2)</f>
        <v>253.98712500000002</v>
      </c>
      <c r="W246" s="28">
        <f t="shared" si="107"/>
        <v>253.98712500000002</v>
      </c>
      <c r="X246" s="28">
        <f t="shared" si="107"/>
        <v>253.98712500000002</v>
      </c>
      <c r="Y246" s="28">
        <f t="shared" si="107"/>
        <v>253.98712500000002</v>
      </c>
      <c r="Z246" s="28">
        <f t="shared" si="107"/>
        <v>253.98712500000002</v>
      </c>
      <c r="AA246" s="28">
        <f t="shared" si="107"/>
        <v>253.98712500000002</v>
      </c>
      <c r="AB246" s="28">
        <f t="shared" si="107"/>
        <v>253.98712500000002</v>
      </c>
      <c r="AC246" s="28">
        <f t="shared" si="107"/>
        <v>253.98712500000002</v>
      </c>
      <c r="AD246" s="28">
        <f t="shared" si="107"/>
        <v>253.98712500000002</v>
      </c>
      <c r="AE246" s="28">
        <f t="shared" si="107"/>
        <v>253.98712500000002</v>
      </c>
      <c r="AF246" s="28">
        <f t="shared" si="107"/>
        <v>253.98712500000002</v>
      </c>
      <c r="AG246" s="28">
        <f t="shared" ref="AG246:CB247" si="108">($E246*($H$1/12))</f>
        <v>507.97425000000004</v>
      </c>
      <c r="AH246" s="28">
        <f t="shared" si="108"/>
        <v>507.97425000000004</v>
      </c>
      <c r="AI246" s="28">
        <f t="shared" si="108"/>
        <v>507.97425000000004</v>
      </c>
      <c r="AJ246" s="28">
        <f t="shared" si="108"/>
        <v>507.97425000000004</v>
      </c>
      <c r="AK246" s="28">
        <f t="shared" si="108"/>
        <v>507.97425000000004</v>
      </c>
      <c r="AL246" s="28">
        <f t="shared" si="108"/>
        <v>507.97425000000004</v>
      </c>
      <c r="AM246" s="28">
        <f t="shared" si="108"/>
        <v>507.97425000000004</v>
      </c>
      <c r="AN246" s="28">
        <f t="shared" si="108"/>
        <v>507.97425000000004</v>
      </c>
      <c r="AO246" s="28">
        <f t="shared" si="108"/>
        <v>507.97425000000004</v>
      </c>
      <c r="AP246" s="28">
        <f t="shared" si="108"/>
        <v>507.97425000000004</v>
      </c>
      <c r="AQ246" s="28">
        <f t="shared" si="108"/>
        <v>507.97425000000004</v>
      </c>
      <c r="AR246" s="28">
        <f t="shared" si="108"/>
        <v>507.97425000000004</v>
      </c>
      <c r="AS246" s="28">
        <f t="shared" si="108"/>
        <v>507.97425000000004</v>
      </c>
      <c r="AT246" s="28">
        <f t="shared" si="108"/>
        <v>507.97425000000004</v>
      </c>
      <c r="AU246" s="28">
        <f t="shared" si="108"/>
        <v>507.97425000000004</v>
      </c>
      <c r="AV246" s="28">
        <f t="shared" si="108"/>
        <v>507.97425000000004</v>
      </c>
      <c r="AW246" s="28">
        <f t="shared" si="108"/>
        <v>507.97425000000004</v>
      </c>
      <c r="AX246" s="28">
        <f t="shared" si="108"/>
        <v>507.97425000000004</v>
      </c>
      <c r="AY246" s="28">
        <f t="shared" si="108"/>
        <v>507.97425000000004</v>
      </c>
      <c r="AZ246" s="28">
        <f t="shared" si="108"/>
        <v>507.97425000000004</v>
      </c>
      <c r="BA246" s="28">
        <f t="shared" si="108"/>
        <v>507.97425000000004</v>
      </c>
      <c r="BB246" s="28">
        <f t="shared" si="108"/>
        <v>507.97425000000004</v>
      </c>
      <c r="BC246" s="28">
        <f t="shared" si="108"/>
        <v>507.97425000000004</v>
      </c>
      <c r="BD246" s="28">
        <f t="shared" si="108"/>
        <v>507.97425000000004</v>
      </c>
      <c r="BE246" s="28">
        <f t="shared" si="108"/>
        <v>507.97425000000004</v>
      </c>
      <c r="BF246" s="28">
        <f t="shared" si="108"/>
        <v>507.97425000000004</v>
      </c>
      <c r="BG246" s="28">
        <f t="shared" si="108"/>
        <v>507.97425000000004</v>
      </c>
      <c r="BH246" s="28">
        <f t="shared" si="108"/>
        <v>507.97425000000004</v>
      </c>
      <c r="BI246" s="28">
        <f t="shared" si="108"/>
        <v>507.97425000000004</v>
      </c>
      <c r="BJ246" s="28">
        <f t="shared" si="108"/>
        <v>507.97425000000004</v>
      </c>
      <c r="BK246" s="28">
        <f t="shared" si="108"/>
        <v>507.97425000000004</v>
      </c>
      <c r="BL246" s="28">
        <f t="shared" si="108"/>
        <v>507.97425000000004</v>
      </c>
      <c r="BM246" s="28">
        <f t="shared" si="108"/>
        <v>507.97425000000004</v>
      </c>
      <c r="BN246" s="28">
        <f t="shared" si="108"/>
        <v>507.97425000000004</v>
      </c>
      <c r="BO246" s="28">
        <f t="shared" si="108"/>
        <v>507.97425000000004</v>
      </c>
      <c r="BP246" s="28">
        <f t="shared" si="108"/>
        <v>507.97425000000004</v>
      </c>
      <c r="BQ246" s="28">
        <f t="shared" si="108"/>
        <v>507.97425000000004</v>
      </c>
      <c r="BR246" s="28">
        <f t="shared" si="108"/>
        <v>507.97425000000004</v>
      </c>
      <c r="BS246" s="28">
        <f t="shared" si="108"/>
        <v>507.97425000000004</v>
      </c>
      <c r="BT246" s="28">
        <f t="shared" si="108"/>
        <v>507.97425000000004</v>
      </c>
      <c r="BU246" s="28">
        <f t="shared" si="108"/>
        <v>507.97425000000004</v>
      </c>
      <c r="BV246" s="28">
        <f t="shared" si="108"/>
        <v>507.97425000000004</v>
      </c>
      <c r="BW246" s="28">
        <f t="shared" si="108"/>
        <v>507.97425000000004</v>
      </c>
      <c r="BX246" s="28">
        <f t="shared" si="108"/>
        <v>507.97425000000004</v>
      </c>
      <c r="BY246" s="28">
        <f t="shared" si="108"/>
        <v>507.97425000000004</v>
      </c>
      <c r="BZ246" s="28">
        <f t="shared" si="108"/>
        <v>507.97425000000004</v>
      </c>
      <c r="CA246" s="28">
        <f t="shared" si="108"/>
        <v>507.97425000000004</v>
      </c>
      <c r="CB246" s="28">
        <f t="shared" si="108"/>
        <v>507.97425000000004</v>
      </c>
      <c r="CC246" s="6" t="s">
        <v>1856</v>
      </c>
    </row>
    <row r="247" spans="1:106" ht="45" hidden="1" customHeight="1">
      <c r="A247" s="1">
        <v>10050538</v>
      </c>
      <c r="B247" s="5">
        <v>41852.505196759259</v>
      </c>
      <c r="C247" s="5">
        <v>41912</v>
      </c>
      <c r="D247" s="5">
        <v>42018.380439814813</v>
      </c>
      <c r="E247" s="7">
        <f>53.42+2618.73</f>
        <v>2672.15</v>
      </c>
      <c r="F247" s="3" t="s">
        <v>0</v>
      </c>
      <c r="G247" s="8" t="s">
        <v>158</v>
      </c>
      <c r="H247" s="3" t="s">
        <v>178</v>
      </c>
      <c r="K247" s="2"/>
      <c r="L247" s="2"/>
      <c r="U247" s="28">
        <f>($E247*($H$1/12)/2)</f>
        <v>11.133958333333334</v>
      </c>
      <c r="V247" s="28">
        <f t="shared" si="107"/>
        <v>11.133958333333334</v>
      </c>
      <c r="W247" s="28">
        <f t="shared" si="107"/>
        <v>11.133958333333334</v>
      </c>
      <c r="X247" s="28">
        <f t="shared" si="107"/>
        <v>11.133958333333334</v>
      </c>
      <c r="Y247" s="28">
        <f t="shared" si="107"/>
        <v>11.133958333333334</v>
      </c>
      <c r="Z247" s="28">
        <f t="shared" si="107"/>
        <v>11.133958333333334</v>
      </c>
      <c r="AA247" s="28">
        <f t="shared" si="107"/>
        <v>11.133958333333334</v>
      </c>
      <c r="AB247" s="28">
        <f t="shared" si="107"/>
        <v>11.133958333333334</v>
      </c>
      <c r="AC247" s="28">
        <f t="shared" si="107"/>
        <v>11.133958333333334</v>
      </c>
      <c r="AD247" s="28">
        <f t="shared" si="107"/>
        <v>11.133958333333334</v>
      </c>
      <c r="AE247" s="28">
        <f t="shared" si="107"/>
        <v>11.133958333333334</v>
      </c>
      <c r="AF247" s="28">
        <f t="shared" si="107"/>
        <v>11.133958333333334</v>
      </c>
      <c r="AG247" s="28">
        <f t="shared" si="108"/>
        <v>22.267916666666668</v>
      </c>
      <c r="AH247" s="28">
        <f t="shared" si="108"/>
        <v>22.267916666666668</v>
      </c>
      <c r="AI247" s="28">
        <f t="shared" si="108"/>
        <v>22.267916666666668</v>
      </c>
      <c r="AJ247" s="28">
        <f t="shared" si="108"/>
        <v>22.267916666666668</v>
      </c>
      <c r="AK247" s="28">
        <f t="shared" si="108"/>
        <v>22.267916666666668</v>
      </c>
      <c r="AL247" s="28">
        <f t="shared" si="108"/>
        <v>22.267916666666668</v>
      </c>
      <c r="AM247" s="28">
        <f t="shared" si="108"/>
        <v>22.267916666666668</v>
      </c>
      <c r="AN247" s="28">
        <f t="shared" si="108"/>
        <v>22.267916666666668</v>
      </c>
      <c r="AO247" s="28">
        <f t="shared" si="108"/>
        <v>22.267916666666668</v>
      </c>
      <c r="AP247" s="28">
        <f t="shared" si="108"/>
        <v>22.267916666666668</v>
      </c>
      <c r="AQ247" s="28">
        <f t="shared" si="108"/>
        <v>22.267916666666668</v>
      </c>
      <c r="AR247" s="28">
        <f t="shared" si="108"/>
        <v>22.267916666666668</v>
      </c>
      <c r="AS247" s="28">
        <f t="shared" si="108"/>
        <v>22.267916666666668</v>
      </c>
      <c r="AT247" s="28">
        <f t="shared" si="108"/>
        <v>22.267916666666668</v>
      </c>
      <c r="AU247" s="28">
        <f t="shared" si="108"/>
        <v>22.267916666666668</v>
      </c>
      <c r="AV247" s="28">
        <f t="shared" si="108"/>
        <v>22.267916666666668</v>
      </c>
      <c r="AW247" s="28">
        <f t="shared" si="108"/>
        <v>22.267916666666668</v>
      </c>
      <c r="AX247" s="28">
        <f t="shared" si="108"/>
        <v>22.267916666666668</v>
      </c>
      <c r="AY247" s="28">
        <f t="shared" si="108"/>
        <v>22.267916666666668</v>
      </c>
      <c r="AZ247" s="28">
        <f t="shared" si="108"/>
        <v>22.267916666666668</v>
      </c>
      <c r="BA247" s="28">
        <f t="shared" si="108"/>
        <v>22.267916666666668</v>
      </c>
      <c r="BB247" s="28">
        <f t="shared" si="108"/>
        <v>22.267916666666668</v>
      </c>
      <c r="BC247" s="28">
        <f t="shared" si="108"/>
        <v>22.267916666666668</v>
      </c>
      <c r="BD247" s="28">
        <f t="shared" si="108"/>
        <v>22.267916666666668</v>
      </c>
      <c r="BE247" s="28">
        <f t="shared" si="108"/>
        <v>22.267916666666668</v>
      </c>
      <c r="BF247" s="28">
        <f t="shared" si="108"/>
        <v>22.267916666666668</v>
      </c>
      <c r="BG247" s="28">
        <f t="shared" si="108"/>
        <v>22.267916666666668</v>
      </c>
      <c r="BH247" s="28">
        <f t="shared" si="108"/>
        <v>22.267916666666668</v>
      </c>
      <c r="BI247" s="28">
        <f t="shared" si="108"/>
        <v>22.267916666666668</v>
      </c>
      <c r="BJ247" s="28">
        <f t="shared" si="108"/>
        <v>22.267916666666668</v>
      </c>
      <c r="BK247" s="28">
        <f t="shared" si="108"/>
        <v>22.267916666666668</v>
      </c>
      <c r="BL247" s="28">
        <f t="shared" si="108"/>
        <v>22.267916666666668</v>
      </c>
      <c r="BM247" s="28">
        <f t="shared" si="108"/>
        <v>22.267916666666668</v>
      </c>
      <c r="BN247" s="28">
        <f t="shared" si="108"/>
        <v>22.267916666666668</v>
      </c>
      <c r="BO247" s="28">
        <f t="shared" si="108"/>
        <v>22.267916666666668</v>
      </c>
      <c r="BP247" s="28">
        <f t="shared" si="108"/>
        <v>22.267916666666668</v>
      </c>
      <c r="BQ247" s="28">
        <f t="shared" si="108"/>
        <v>22.267916666666668</v>
      </c>
      <c r="BR247" s="28">
        <f t="shared" si="108"/>
        <v>22.267916666666668</v>
      </c>
      <c r="BS247" s="28">
        <f t="shared" si="108"/>
        <v>22.267916666666668</v>
      </c>
      <c r="BT247" s="28">
        <f t="shared" si="108"/>
        <v>22.267916666666668</v>
      </c>
      <c r="BU247" s="28">
        <f t="shared" si="108"/>
        <v>22.267916666666668</v>
      </c>
      <c r="BV247" s="28">
        <f t="shared" si="108"/>
        <v>22.267916666666668</v>
      </c>
      <c r="BW247" s="28">
        <f t="shared" si="108"/>
        <v>22.267916666666668</v>
      </c>
      <c r="BX247" s="28">
        <f t="shared" si="108"/>
        <v>22.267916666666668</v>
      </c>
      <c r="BY247" s="28">
        <f t="shared" si="108"/>
        <v>22.267916666666668</v>
      </c>
      <c r="BZ247" s="28">
        <f t="shared" si="108"/>
        <v>22.267916666666668</v>
      </c>
      <c r="CA247" s="28">
        <f t="shared" si="108"/>
        <v>22.267916666666668</v>
      </c>
      <c r="CB247" s="28">
        <f t="shared" si="108"/>
        <v>22.267916666666668</v>
      </c>
      <c r="CC247" s="6" t="s">
        <v>1857</v>
      </c>
      <c r="CD247" s="28">
        <v>6.9280205473365211</v>
      </c>
      <c r="CQ247" s="2">
        <f>-$CD247/12</f>
        <v>-0.57733504561137672</v>
      </c>
      <c r="CR247" s="2">
        <f t="shared" ref="CR247:DB247" si="109">-$CD247/12</f>
        <v>-0.57733504561137672</v>
      </c>
      <c r="CS247" s="2">
        <f t="shared" si="109"/>
        <v>-0.57733504561137672</v>
      </c>
      <c r="CT247" s="2">
        <f t="shared" si="109"/>
        <v>-0.57733504561137672</v>
      </c>
      <c r="CU247" s="2">
        <f t="shared" si="109"/>
        <v>-0.57733504561137672</v>
      </c>
      <c r="CV247" s="2">
        <f t="shared" si="109"/>
        <v>-0.57733504561137672</v>
      </c>
      <c r="CW247" s="2">
        <f t="shared" si="109"/>
        <v>-0.57733504561137672</v>
      </c>
      <c r="CX247" s="2">
        <f t="shared" si="109"/>
        <v>-0.57733504561137672</v>
      </c>
      <c r="CY247" s="2">
        <f t="shared" si="109"/>
        <v>-0.57733504561137672</v>
      </c>
      <c r="CZ247" s="2">
        <f t="shared" si="109"/>
        <v>-0.57733504561137672</v>
      </c>
      <c r="DA247" s="2">
        <f t="shared" si="109"/>
        <v>-0.57733504561137672</v>
      </c>
      <c r="DB247" s="2">
        <f t="shared" si="109"/>
        <v>-0.57733504561137672</v>
      </c>
    </row>
    <row r="248" spans="1:106" ht="15" hidden="1" customHeight="1">
      <c r="A248" s="1">
        <v>10050348</v>
      </c>
      <c r="B248" s="5">
        <v>41823.661643518521</v>
      </c>
      <c r="C248" s="5">
        <v>41760</v>
      </c>
      <c r="D248" s="5">
        <v>42024.728692129633</v>
      </c>
      <c r="E248" s="7">
        <v>0</v>
      </c>
      <c r="F248" s="3" t="s">
        <v>0</v>
      </c>
      <c r="G248" s="3" t="s">
        <v>217</v>
      </c>
      <c r="H248" s="3" t="s">
        <v>214</v>
      </c>
      <c r="K248" s="2"/>
      <c r="L248" s="2"/>
    </row>
    <row r="249" spans="1:106" ht="15" hidden="1" customHeight="1">
      <c r="A249" s="1">
        <v>10050381</v>
      </c>
      <c r="B249" s="5">
        <v>41836.496168981481</v>
      </c>
      <c r="C249" s="5">
        <v>41851</v>
      </c>
      <c r="D249" s="5">
        <v>42024.730671296296</v>
      </c>
      <c r="E249" s="7">
        <v>0</v>
      </c>
      <c r="F249" s="3" t="s">
        <v>0</v>
      </c>
      <c r="G249" s="3" t="s">
        <v>217</v>
      </c>
      <c r="H249" s="3" t="s">
        <v>214</v>
      </c>
      <c r="K249" s="2"/>
      <c r="L249" s="2"/>
    </row>
    <row r="250" spans="1:106" ht="15" hidden="1" customHeight="1">
      <c r="A250" s="1">
        <v>10043534</v>
      </c>
      <c r="B250" s="5">
        <v>40876</v>
      </c>
      <c r="C250" s="5">
        <v>41775</v>
      </c>
      <c r="D250" s="5">
        <v>42024.731678240743</v>
      </c>
      <c r="E250" s="7">
        <v>0</v>
      </c>
      <c r="F250" s="3" t="s">
        <v>0</v>
      </c>
      <c r="G250" s="3" t="s">
        <v>217</v>
      </c>
      <c r="H250" s="3" t="s">
        <v>214</v>
      </c>
      <c r="K250" s="2"/>
      <c r="L250" s="2"/>
    </row>
    <row r="251" spans="1:106" ht="15" hidden="1" customHeight="1">
      <c r="A251" s="1">
        <v>10049367</v>
      </c>
      <c r="B251" s="5">
        <v>41624.704872685186</v>
      </c>
      <c r="C251" s="5">
        <v>41883</v>
      </c>
      <c r="D251" s="5">
        <v>42032.834780092591</v>
      </c>
      <c r="E251" s="2">
        <v>346.68</v>
      </c>
      <c r="F251" s="3" t="s">
        <v>5</v>
      </c>
      <c r="G251" s="3" t="s">
        <v>110</v>
      </c>
      <c r="H251" s="3" t="s">
        <v>175</v>
      </c>
      <c r="K251" s="2"/>
      <c r="L251" s="2"/>
      <c r="U251" s="28">
        <f>($E251*($H$1/12)/2)</f>
        <v>1.4445000000000001</v>
      </c>
      <c r="V251" s="28">
        <f t="shared" ref="V251:AF251" si="110">($E251*($H$1/12)/2)</f>
        <v>1.4445000000000001</v>
      </c>
      <c r="W251" s="28">
        <f t="shared" si="110"/>
        <v>1.4445000000000001</v>
      </c>
      <c r="X251" s="28">
        <f t="shared" si="110"/>
        <v>1.4445000000000001</v>
      </c>
      <c r="Y251" s="28">
        <f t="shared" si="110"/>
        <v>1.4445000000000001</v>
      </c>
      <c r="Z251" s="28">
        <f t="shared" si="110"/>
        <v>1.4445000000000001</v>
      </c>
      <c r="AA251" s="28">
        <f t="shared" si="110"/>
        <v>1.4445000000000001</v>
      </c>
      <c r="AB251" s="28">
        <f t="shared" si="110"/>
        <v>1.4445000000000001</v>
      </c>
      <c r="AC251" s="28">
        <f t="shared" si="110"/>
        <v>1.4445000000000001</v>
      </c>
      <c r="AD251" s="28">
        <f t="shared" si="110"/>
        <v>1.4445000000000001</v>
      </c>
      <c r="AE251" s="28">
        <f t="shared" si="110"/>
        <v>1.4445000000000001</v>
      </c>
      <c r="AF251" s="28">
        <f t="shared" si="110"/>
        <v>1.4445000000000001</v>
      </c>
      <c r="AG251" s="28">
        <f t="shared" ref="AG251:CB251" si="111">($E251*($H$1/12))</f>
        <v>2.8890000000000002</v>
      </c>
      <c r="AH251" s="28">
        <f t="shared" si="111"/>
        <v>2.8890000000000002</v>
      </c>
      <c r="AI251" s="28">
        <f t="shared" si="111"/>
        <v>2.8890000000000002</v>
      </c>
      <c r="AJ251" s="28">
        <f t="shared" si="111"/>
        <v>2.8890000000000002</v>
      </c>
      <c r="AK251" s="28">
        <f t="shared" si="111"/>
        <v>2.8890000000000002</v>
      </c>
      <c r="AL251" s="28">
        <f t="shared" si="111"/>
        <v>2.8890000000000002</v>
      </c>
      <c r="AM251" s="28">
        <f t="shared" si="111"/>
        <v>2.8890000000000002</v>
      </c>
      <c r="AN251" s="28">
        <f t="shared" si="111"/>
        <v>2.8890000000000002</v>
      </c>
      <c r="AO251" s="28">
        <f t="shared" si="111"/>
        <v>2.8890000000000002</v>
      </c>
      <c r="AP251" s="28">
        <f t="shared" si="111"/>
        <v>2.8890000000000002</v>
      </c>
      <c r="AQ251" s="28">
        <f t="shared" si="111"/>
        <v>2.8890000000000002</v>
      </c>
      <c r="AR251" s="28">
        <f t="shared" si="111"/>
        <v>2.8890000000000002</v>
      </c>
      <c r="AS251" s="28">
        <f t="shared" si="111"/>
        <v>2.8890000000000002</v>
      </c>
      <c r="AT251" s="28">
        <f t="shared" si="111"/>
        <v>2.8890000000000002</v>
      </c>
      <c r="AU251" s="28">
        <f t="shared" si="111"/>
        <v>2.8890000000000002</v>
      </c>
      <c r="AV251" s="28">
        <f t="shared" si="111"/>
        <v>2.8890000000000002</v>
      </c>
      <c r="AW251" s="28">
        <f t="shared" si="111"/>
        <v>2.8890000000000002</v>
      </c>
      <c r="AX251" s="28">
        <f t="shared" si="111"/>
        <v>2.8890000000000002</v>
      </c>
      <c r="AY251" s="28">
        <f t="shared" si="111"/>
        <v>2.8890000000000002</v>
      </c>
      <c r="AZ251" s="28">
        <f t="shared" si="111"/>
        <v>2.8890000000000002</v>
      </c>
      <c r="BA251" s="28">
        <f t="shared" si="111"/>
        <v>2.8890000000000002</v>
      </c>
      <c r="BB251" s="28">
        <f t="shared" si="111"/>
        <v>2.8890000000000002</v>
      </c>
      <c r="BC251" s="28">
        <f t="shared" si="111"/>
        <v>2.8890000000000002</v>
      </c>
      <c r="BD251" s="28">
        <f t="shared" si="111"/>
        <v>2.8890000000000002</v>
      </c>
      <c r="BE251" s="28">
        <f t="shared" si="111"/>
        <v>2.8890000000000002</v>
      </c>
      <c r="BF251" s="28">
        <f t="shared" si="111"/>
        <v>2.8890000000000002</v>
      </c>
      <c r="BG251" s="28">
        <f t="shared" si="111"/>
        <v>2.8890000000000002</v>
      </c>
      <c r="BH251" s="28">
        <f t="shared" si="111"/>
        <v>2.8890000000000002</v>
      </c>
      <c r="BI251" s="28">
        <f t="shared" si="111"/>
        <v>2.8890000000000002</v>
      </c>
      <c r="BJ251" s="28">
        <f t="shared" si="111"/>
        <v>2.8890000000000002</v>
      </c>
      <c r="BK251" s="28">
        <f t="shared" si="111"/>
        <v>2.8890000000000002</v>
      </c>
      <c r="BL251" s="28">
        <f t="shared" si="111"/>
        <v>2.8890000000000002</v>
      </c>
      <c r="BM251" s="28">
        <f t="shared" si="111"/>
        <v>2.8890000000000002</v>
      </c>
      <c r="BN251" s="28">
        <f t="shared" si="111"/>
        <v>2.8890000000000002</v>
      </c>
      <c r="BO251" s="28">
        <f t="shared" si="111"/>
        <v>2.8890000000000002</v>
      </c>
      <c r="BP251" s="28">
        <f t="shared" si="111"/>
        <v>2.8890000000000002</v>
      </c>
      <c r="BQ251" s="28">
        <f t="shared" si="111"/>
        <v>2.8890000000000002</v>
      </c>
      <c r="BR251" s="28">
        <f t="shared" si="111"/>
        <v>2.8890000000000002</v>
      </c>
      <c r="BS251" s="28">
        <f t="shared" si="111"/>
        <v>2.8890000000000002</v>
      </c>
      <c r="BT251" s="28">
        <f t="shared" si="111"/>
        <v>2.8890000000000002</v>
      </c>
      <c r="BU251" s="28">
        <f t="shared" si="111"/>
        <v>2.8890000000000002</v>
      </c>
      <c r="BV251" s="28">
        <f t="shared" si="111"/>
        <v>2.8890000000000002</v>
      </c>
      <c r="BW251" s="28">
        <f t="shared" si="111"/>
        <v>2.8890000000000002</v>
      </c>
      <c r="BX251" s="28">
        <f t="shared" si="111"/>
        <v>2.8890000000000002</v>
      </c>
      <c r="BY251" s="28">
        <f t="shared" si="111"/>
        <v>2.8890000000000002</v>
      </c>
      <c r="BZ251" s="28">
        <f t="shared" si="111"/>
        <v>2.8890000000000002</v>
      </c>
      <c r="CA251" s="28">
        <f t="shared" si="111"/>
        <v>2.8890000000000002</v>
      </c>
      <c r="CB251" s="28">
        <f t="shared" si="111"/>
        <v>2.8890000000000002</v>
      </c>
      <c r="CC251" s="6" t="s">
        <v>1857</v>
      </c>
      <c r="CD251" s="28">
        <v>15.881031730187971</v>
      </c>
      <c r="CQ251" s="2">
        <f>-$CD251/12</f>
        <v>-1.3234193108489976</v>
      </c>
      <c r="CR251" s="2">
        <f t="shared" ref="CR251:DB251" si="112">-$CD251/12</f>
        <v>-1.3234193108489976</v>
      </c>
      <c r="CS251" s="2">
        <f t="shared" si="112"/>
        <v>-1.3234193108489976</v>
      </c>
      <c r="CT251" s="2">
        <f t="shared" si="112"/>
        <v>-1.3234193108489976</v>
      </c>
      <c r="CU251" s="2">
        <f t="shared" si="112"/>
        <v>-1.3234193108489976</v>
      </c>
      <c r="CV251" s="2">
        <f t="shared" si="112"/>
        <v>-1.3234193108489976</v>
      </c>
      <c r="CW251" s="2">
        <f t="shared" si="112"/>
        <v>-1.3234193108489976</v>
      </c>
      <c r="CX251" s="2">
        <f t="shared" si="112"/>
        <v>-1.3234193108489976</v>
      </c>
      <c r="CY251" s="2">
        <f t="shared" si="112"/>
        <v>-1.3234193108489976</v>
      </c>
      <c r="CZ251" s="2">
        <f t="shared" si="112"/>
        <v>-1.3234193108489976</v>
      </c>
      <c r="DA251" s="2">
        <f t="shared" si="112"/>
        <v>-1.3234193108489976</v>
      </c>
      <c r="DB251" s="2">
        <f t="shared" si="112"/>
        <v>-1.3234193108489976</v>
      </c>
    </row>
    <row r="252" spans="1:106" ht="15" hidden="1" customHeight="1">
      <c r="A252" s="1">
        <v>10049836</v>
      </c>
      <c r="B252" s="5">
        <v>41702.521874999999</v>
      </c>
      <c r="C252" s="5">
        <v>41866</v>
      </c>
      <c r="D252" s="5">
        <v>42034.352673611109</v>
      </c>
      <c r="E252" s="7">
        <v>0</v>
      </c>
      <c r="F252" s="3" t="s">
        <v>0</v>
      </c>
      <c r="G252" s="3" t="s">
        <v>217</v>
      </c>
      <c r="H252" s="3" t="s">
        <v>214</v>
      </c>
      <c r="K252" s="2"/>
      <c r="L252" s="2"/>
    </row>
    <row r="253" spans="1:106" ht="15" hidden="1" customHeight="1">
      <c r="A253" s="1">
        <v>10050347</v>
      </c>
      <c r="B253" s="5">
        <v>41823.605636574073</v>
      </c>
      <c r="C253" s="5">
        <v>41866</v>
      </c>
      <c r="D253" s="5">
        <v>42038.334351851852</v>
      </c>
      <c r="E253" s="7">
        <v>0</v>
      </c>
      <c r="F253" s="3" t="s">
        <v>0</v>
      </c>
      <c r="G253" s="3" t="s">
        <v>217</v>
      </c>
      <c r="H253" s="3" t="s">
        <v>214</v>
      </c>
      <c r="K253" s="2"/>
      <c r="L253" s="2"/>
    </row>
    <row r="254" spans="1:106" ht="15" hidden="1" customHeight="1">
      <c r="A254" s="1">
        <v>10050349</v>
      </c>
      <c r="B254" s="5">
        <v>41827.399560185186</v>
      </c>
      <c r="C254" s="5">
        <v>41913</v>
      </c>
      <c r="D254" s="5">
        <v>42038.334351851852</v>
      </c>
      <c r="E254" s="7">
        <v>0</v>
      </c>
      <c r="F254" s="3" t="s">
        <v>0</v>
      </c>
      <c r="G254" s="3" t="s">
        <v>217</v>
      </c>
      <c r="H254" s="3" t="s">
        <v>214</v>
      </c>
      <c r="K254" s="2"/>
      <c r="L254" s="2"/>
    </row>
    <row r="255" spans="1:106" ht="15" hidden="1" customHeight="1">
      <c r="A255" s="1">
        <v>10050545</v>
      </c>
      <c r="B255" s="5">
        <v>41855.603101851855</v>
      </c>
      <c r="C255" s="5">
        <v>41974</v>
      </c>
      <c r="D255" s="5">
        <v>42044.614803240744</v>
      </c>
      <c r="E255" s="7">
        <v>0</v>
      </c>
      <c r="F255" s="3" t="s">
        <v>0</v>
      </c>
      <c r="G255" s="3" t="s">
        <v>217</v>
      </c>
      <c r="H255" s="3" t="s">
        <v>214</v>
      </c>
      <c r="K255" s="2"/>
      <c r="L255" s="2"/>
    </row>
    <row r="256" spans="1:106" ht="30" hidden="1" customHeight="1">
      <c r="A256" s="1">
        <v>10046892</v>
      </c>
      <c r="B256" s="5">
        <v>41166</v>
      </c>
      <c r="C256" s="5">
        <v>41973</v>
      </c>
      <c r="D256" s="5">
        <v>42044.621203703704</v>
      </c>
      <c r="E256" s="4">
        <v>0</v>
      </c>
      <c r="F256" s="3" t="s">
        <v>0</v>
      </c>
      <c r="G256" s="8" t="s">
        <v>155</v>
      </c>
      <c r="H256" s="3" t="s">
        <v>40</v>
      </c>
      <c r="K256" s="2"/>
      <c r="L256" s="2"/>
    </row>
    <row r="257" spans="1:106" ht="15" hidden="1" customHeight="1">
      <c r="A257" s="1">
        <v>10050887</v>
      </c>
      <c r="B257" s="5">
        <v>41962.668240740742</v>
      </c>
      <c r="C257" s="5">
        <v>42004</v>
      </c>
      <c r="D257" s="5">
        <v>42044.622604166667</v>
      </c>
      <c r="E257" s="7">
        <v>0</v>
      </c>
      <c r="F257" s="3" t="s">
        <v>6</v>
      </c>
      <c r="G257" s="3" t="s">
        <v>217</v>
      </c>
      <c r="H257" s="3" t="s">
        <v>214</v>
      </c>
      <c r="K257" s="2"/>
      <c r="L257" s="2"/>
    </row>
    <row r="258" spans="1:106" ht="15" hidden="1" customHeight="1">
      <c r="A258" s="1">
        <v>10049699</v>
      </c>
      <c r="B258" s="5">
        <v>41684.401354166665</v>
      </c>
      <c r="C258" s="5">
        <v>41866</v>
      </c>
      <c r="D258" s="5">
        <v>42044.660231481481</v>
      </c>
      <c r="E258" s="7">
        <v>0</v>
      </c>
      <c r="F258" s="3" t="s">
        <v>0</v>
      </c>
      <c r="G258" s="3" t="s">
        <v>217</v>
      </c>
      <c r="H258" s="3" t="s">
        <v>214</v>
      </c>
      <c r="K258" s="2"/>
      <c r="L258" s="2"/>
    </row>
    <row r="259" spans="1:106" ht="15" hidden="1" customHeight="1">
      <c r="A259" s="1">
        <v>10050648</v>
      </c>
      <c r="B259" s="5">
        <v>41872.543900462966</v>
      </c>
      <c r="C259" s="5">
        <v>41995</v>
      </c>
      <c r="D259" s="5">
        <v>42052.357812499999</v>
      </c>
      <c r="E259" s="7">
        <v>0</v>
      </c>
      <c r="F259" s="3" t="s">
        <v>0</v>
      </c>
      <c r="G259" s="3" t="s">
        <v>217</v>
      </c>
      <c r="H259" s="3" t="s">
        <v>214</v>
      </c>
      <c r="K259" s="2"/>
      <c r="L259" s="2"/>
    </row>
    <row r="260" spans="1:106" ht="15" hidden="1" customHeight="1">
      <c r="A260" s="1">
        <v>10050902</v>
      </c>
      <c r="B260" s="5">
        <v>41964.702743055554</v>
      </c>
      <c r="C260" s="5">
        <v>41974</v>
      </c>
      <c r="D260" s="5">
        <v>42055.343969907408</v>
      </c>
      <c r="E260" s="7">
        <v>0</v>
      </c>
      <c r="F260" s="3" t="s">
        <v>6</v>
      </c>
      <c r="G260" s="3" t="s">
        <v>217</v>
      </c>
      <c r="H260" s="3" t="s">
        <v>214</v>
      </c>
      <c r="K260" s="2"/>
      <c r="L260" s="2"/>
    </row>
    <row r="261" spans="1:106" ht="15" hidden="1" customHeight="1">
      <c r="A261" s="1">
        <v>10049691</v>
      </c>
      <c r="B261" s="5">
        <v>41682.393645833334</v>
      </c>
      <c r="C261" s="5">
        <v>42069</v>
      </c>
      <c r="D261" s="5">
        <v>42069</v>
      </c>
      <c r="E261" s="7">
        <v>0</v>
      </c>
      <c r="F261" s="3" t="s">
        <v>0</v>
      </c>
      <c r="G261" s="3" t="s">
        <v>217</v>
      </c>
      <c r="H261" s="3" t="s">
        <v>214</v>
      </c>
      <c r="K261" s="2"/>
      <c r="L261" s="2"/>
    </row>
    <row r="262" spans="1:106" ht="15" hidden="1" customHeight="1">
      <c r="A262" s="1">
        <v>10050683</v>
      </c>
      <c r="B262" s="5">
        <v>41890.446122685185</v>
      </c>
      <c r="C262" s="5">
        <v>41995</v>
      </c>
      <c r="D262" s="5">
        <v>42072.343726851854</v>
      </c>
      <c r="E262" s="7">
        <v>0</v>
      </c>
      <c r="F262" s="3" t="s">
        <v>6</v>
      </c>
      <c r="G262" s="3" t="s">
        <v>217</v>
      </c>
      <c r="H262" s="3" t="s">
        <v>214</v>
      </c>
      <c r="K262" s="2"/>
      <c r="L262" s="2"/>
    </row>
    <row r="263" spans="1:106" ht="15" hidden="1" customHeight="1">
      <c r="A263" s="1">
        <v>10050323</v>
      </c>
      <c r="B263" s="5">
        <v>41815.475787037038</v>
      </c>
      <c r="C263" s="5">
        <v>41988</v>
      </c>
      <c r="D263" s="5">
        <v>42072.354432870372</v>
      </c>
      <c r="E263" s="7">
        <v>0</v>
      </c>
      <c r="F263" s="3" t="s">
        <v>0</v>
      </c>
      <c r="G263" s="3" t="s">
        <v>217</v>
      </c>
      <c r="H263" s="3" t="s">
        <v>214</v>
      </c>
      <c r="K263" s="2"/>
      <c r="L263" s="2"/>
    </row>
    <row r="264" spans="1:106" ht="15" hidden="1" customHeight="1">
      <c r="A264" s="1">
        <v>10050368</v>
      </c>
      <c r="B264" s="5">
        <v>41834.425798611112</v>
      </c>
      <c r="C264" s="5">
        <v>41946</v>
      </c>
      <c r="D264" s="5">
        <v>42072.357881944445</v>
      </c>
      <c r="E264" s="7">
        <v>0</v>
      </c>
      <c r="F264" s="3" t="s">
        <v>0</v>
      </c>
      <c r="G264" s="3" t="s">
        <v>217</v>
      </c>
      <c r="H264" s="3" t="s">
        <v>214</v>
      </c>
      <c r="K264" s="2"/>
      <c r="L264" s="2"/>
    </row>
    <row r="265" spans="1:106" ht="15" hidden="1" customHeight="1">
      <c r="A265" s="1">
        <v>10050268</v>
      </c>
      <c r="B265" s="5">
        <v>41802.425578703704</v>
      </c>
      <c r="C265" s="5">
        <v>41927</v>
      </c>
      <c r="D265" s="5">
        <v>42072.360763888886</v>
      </c>
      <c r="E265" s="7">
        <v>0</v>
      </c>
      <c r="F265" s="3" t="s">
        <v>186</v>
      </c>
      <c r="G265" s="3" t="s">
        <v>217</v>
      </c>
      <c r="H265" s="3" t="s">
        <v>214</v>
      </c>
      <c r="K265" s="2"/>
      <c r="L265" s="2"/>
    </row>
    <row r="266" spans="1:106" ht="15" hidden="1" customHeight="1">
      <c r="A266" s="1">
        <v>10050190</v>
      </c>
      <c r="B266" s="5">
        <v>41774.503148148149</v>
      </c>
      <c r="C266" s="5">
        <v>41905</v>
      </c>
      <c r="D266" s="5">
        <v>42107.357673611114</v>
      </c>
      <c r="E266" s="7">
        <v>0</v>
      </c>
      <c r="F266" s="3" t="s">
        <v>186</v>
      </c>
      <c r="G266" s="3" t="s">
        <v>217</v>
      </c>
      <c r="H266" s="3" t="s">
        <v>214</v>
      </c>
      <c r="K266" s="2"/>
      <c r="L266" s="2"/>
    </row>
    <row r="267" spans="1:106" ht="15" hidden="1" customHeight="1">
      <c r="A267" s="1">
        <v>10050193</v>
      </c>
      <c r="B267" s="5">
        <v>41774.525520833333</v>
      </c>
      <c r="C267" s="5">
        <v>41954</v>
      </c>
      <c r="D267" s="5">
        <v>42107.358425925922</v>
      </c>
      <c r="E267" s="7">
        <v>0</v>
      </c>
      <c r="F267" s="3" t="s">
        <v>186</v>
      </c>
      <c r="G267" s="3" t="s">
        <v>217</v>
      </c>
      <c r="H267" s="3" t="s">
        <v>214</v>
      </c>
      <c r="K267" s="2"/>
      <c r="L267" s="2"/>
    </row>
    <row r="268" spans="1:106" ht="15" hidden="1" customHeight="1">
      <c r="A268" s="1">
        <v>10050194</v>
      </c>
      <c r="B268" s="5">
        <v>41774.607187499998</v>
      </c>
      <c r="C268" s="5">
        <v>41946</v>
      </c>
      <c r="D268" s="5">
        <v>42114.67796296296</v>
      </c>
      <c r="E268" s="7">
        <v>0</v>
      </c>
      <c r="F268" s="3" t="s">
        <v>186</v>
      </c>
      <c r="G268" s="3" t="s">
        <v>217</v>
      </c>
      <c r="H268" s="3" t="s">
        <v>214</v>
      </c>
      <c r="K268" s="2"/>
      <c r="L268" s="2"/>
    </row>
    <row r="269" spans="1:106" ht="15" hidden="1" customHeight="1">
      <c r="A269" s="1">
        <v>10050324</v>
      </c>
      <c r="B269" s="5">
        <v>41815.536944444444</v>
      </c>
      <c r="C269" s="5">
        <v>41947</v>
      </c>
      <c r="D269" s="5">
        <v>42114.679108796299</v>
      </c>
      <c r="E269" s="7">
        <v>0</v>
      </c>
      <c r="F269" s="3" t="s">
        <v>0</v>
      </c>
      <c r="G269" s="3" t="s">
        <v>217</v>
      </c>
      <c r="H269" s="3" t="s">
        <v>214</v>
      </c>
      <c r="K269" s="2"/>
      <c r="L269" s="2"/>
    </row>
    <row r="270" spans="1:106" ht="15" hidden="1" customHeight="1">
      <c r="A270" s="1">
        <v>10049437</v>
      </c>
      <c r="B270" s="5">
        <v>41646.369270833333</v>
      </c>
      <c r="C270" s="5">
        <v>41671</v>
      </c>
      <c r="D270" s="5">
        <v>42114.685208333336</v>
      </c>
      <c r="E270" s="4">
        <v>2044.15</v>
      </c>
      <c r="F270" s="3" t="s">
        <v>5</v>
      </c>
      <c r="G270" s="3" t="s">
        <v>52</v>
      </c>
      <c r="H270" s="3" t="s">
        <v>50</v>
      </c>
      <c r="K270" s="2"/>
      <c r="L270" s="2"/>
      <c r="U270" s="28">
        <f>($E270*($H$1/12)/2)</f>
        <v>8.5172916666666669</v>
      </c>
      <c r="V270" s="28">
        <f t="shared" ref="V270:AF270" si="113">($E270*($H$1/12)/2)</f>
        <v>8.5172916666666669</v>
      </c>
      <c r="W270" s="28">
        <f t="shared" si="113"/>
        <v>8.5172916666666669</v>
      </c>
      <c r="X270" s="28">
        <f t="shared" si="113"/>
        <v>8.5172916666666669</v>
      </c>
      <c r="Y270" s="28">
        <f t="shared" si="113"/>
        <v>8.5172916666666669</v>
      </c>
      <c r="Z270" s="28">
        <f t="shared" si="113"/>
        <v>8.5172916666666669</v>
      </c>
      <c r="AA270" s="28">
        <f t="shared" si="113"/>
        <v>8.5172916666666669</v>
      </c>
      <c r="AB270" s="28">
        <f t="shared" si="113"/>
        <v>8.5172916666666669</v>
      </c>
      <c r="AC270" s="28">
        <f t="shared" si="113"/>
        <v>8.5172916666666669</v>
      </c>
      <c r="AD270" s="28">
        <f t="shared" si="113"/>
        <v>8.5172916666666669</v>
      </c>
      <c r="AE270" s="28">
        <f t="shared" si="113"/>
        <v>8.5172916666666669</v>
      </c>
      <c r="AF270" s="28">
        <f t="shared" si="113"/>
        <v>8.5172916666666669</v>
      </c>
      <c r="AG270" s="28">
        <f t="shared" ref="AG270:CB270" si="114">($E270*($H$1/12))</f>
        <v>17.034583333333334</v>
      </c>
      <c r="AH270" s="28">
        <f t="shared" si="114"/>
        <v>17.034583333333334</v>
      </c>
      <c r="AI270" s="28">
        <f t="shared" si="114"/>
        <v>17.034583333333334</v>
      </c>
      <c r="AJ270" s="28">
        <f t="shared" si="114"/>
        <v>17.034583333333334</v>
      </c>
      <c r="AK270" s="28">
        <f t="shared" si="114"/>
        <v>17.034583333333334</v>
      </c>
      <c r="AL270" s="28">
        <f t="shared" si="114"/>
        <v>17.034583333333334</v>
      </c>
      <c r="AM270" s="28">
        <f t="shared" si="114"/>
        <v>17.034583333333334</v>
      </c>
      <c r="AN270" s="28">
        <f t="shared" si="114"/>
        <v>17.034583333333334</v>
      </c>
      <c r="AO270" s="28">
        <f t="shared" si="114"/>
        <v>17.034583333333334</v>
      </c>
      <c r="AP270" s="28">
        <f t="shared" si="114"/>
        <v>17.034583333333334</v>
      </c>
      <c r="AQ270" s="28">
        <f t="shared" si="114"/>
        <v>17.034583333333334</v>
      </c>
      <c r="AR270" s="28">
        <f t="shared" si="114"/>
        <v>17.034583333333334</v>
      </c>
      <c r="AS270" s="28">
        <f t="shared" si="114"/>
        <v>17.034583333333334</v>
      </c>
      <c r="AT270" s="28">
        <f t="shared" si="114"/>
        <v>17.034583333333334</v>
      </c>
      <c r="AU270" s="28">
        <f t="shared" si="114"/>
        <v>17.034583333333334</v>
      </c>
      <c r="AV270" s="28">
        <f t="shared" si="114"/>
        <v>17.034583333333334</v>
      </c>
      <c r="AW270" s="28">
        <f t="shared" si="114"/>
        <v>17.034583333333334</v>
      </c>
      <c r="AX270" s="28">
        <f t="shared" si="114"/>
        <v>17.034583333333334</v>
      </c>
      <c r="AY270" s="28">
        <f t="shared" si="114"/>
        <v>17.034583333333334</v>
      </c>
      <c r="AZ270" s="28">
        <f t="shared" si="114"/>
        <v>17.034583333333334</v>
      </c>
      <c r="BA270" s="28">
        <f t="shared" si="114"/>
        <v>17.034583333333334</v>
      </c>
      <c r="BB270" s="28">
        <f t="shared" si="114"/>
        <v>17.034583333333334</v>
      </c>
      <c r="BC270" s="28">
        <f t="shared" si="114"/>
        <v>17.034583333333334</v>
      </c>
      <c r="BD270" s="28">
        <f t="shared" si="114"/>
        <v>17.034583333333334</v>
      </c>
      <c r="BE270" s="28">
        <f t="shared" si="114"/>
        <v>17.034583333333334</v>
      </c>
      <c r="BF270" s="28">
        <f t="shared" si="114"/>
        <v>17.034583333333334</v>
      </c>
      <c r="BG270" s="28">
        <f t="shared" si="114"/>
        <v>17.034583333333334</v>
      </c>
      <c r="BH270" s="28">
        <f t="shared" si="114"/>
        <v>17.034583333333334</v>
      </c>
      <c r="BI270" s="28">
        <f t="shared" si="114"/>
        <v>17.034583333333334</v>
      </c>
      <c r="BJ270" s="28">
        <f t="shared" si="114"/>
        <v>17.034583333333334</v>
      </c>
      <c r="BK270" s="28">
        <f t="shared" si="114"/>
        <v>17.034583333333334</v>
      </c>
      <c r="BL270" s="28">
        <f t="shared" si="114"/>
        <v>17.034583333333334</v>
      </c>
      <c r="BM270" s="28">
        <f t="shared" si="114"/>
        <v>17.034583333333334</v>
      </c>
      <c r="BN270" s="28">
        <f t="shared" si="114"/>
        <v>17.034583333333334</v>
      </c>
      <c r="BO270" s="28">
        <f t="shared" si="114"/>
        <v>17.034583333333334</v>
      </c>
      <c r="BP270" s="28">
        <f t="shared" si="114"/>
        <v>17.034583333333334</v>
      </c>
      <c r="BQ270" s="28">
        <f t="shared" si="114"/>
        <v>17.034583333333334</v>
      </c>
      <c r="BR270" s="28">
        <f t="shared" si="114"/>
        <v>17.034583333333334</v>
      </c>
      <c r="BS270" s="28">
        <f t="shared" si="114"/>
        <v>17.034583333333334</v>
      </c>
      <c r="BT270" s="28">
        <f t="shared" si="114"/>
        <v>17.034583333333334</v>
      </c>
      <c r="BU270" s="28">
        <f t="shared" si="114"/>
        <v>17.034583333333334</v>
      </c>
      <c r="BV270" s="28">
        <f t="shared" si="114"/>
        <v>17.034583333333334</v>
      </c>
      <c r="BW270" s="28">
        <f t="shared" si="114"/>
        <v>17.034583333333334</v>
      </c>
      <c r="BX270" s="28">
        <f t="shared" si="114"/>
        <v>17.034583333333334</v>
      </c>
      <c r="BY270" s="28">
        <f t="shared" si="114"/>
        <v>17.034583333333334</v>
      </c>
      <c r="BZ270" s="28">
        <f t="shared" si="114"/>
        <v>17.034583333333334</v>
      </c>
      <c r="CA270" s="28">
        <f t="shared" si="114"/>
        <v>17.034583333333334</v>
      </c>
      <c r="CB270" s="28">
        <f t="shared" si="114"/>
        <v>17.034583333333334</v>
      </c>
      <c r="CC270" s="6" t="s">
        <v>1857</v>
      </c>
      <c r="CD270" s="28">
        <v>3.0813968089458079</v>
      </c>
      <c r="CQ270" s="2">
        <f>-$CD270/12</f>
        <v>-0.25678306741215068</v>
      </c>
      <c r="CR270" s="2">
        <f t="shared" ref="CR270:DB270" si="115">-$CD270/12</f>
        <v>-0.25678306741215068</v>
      </c>
      <c r="CS270" s="2">
        <f t="shared" si="115"/>
        <v>-0.25678306741215068</v>
      </c>
      <c r="CT270" s="2">
        <f t="shared" si="115"/>
        <v>-0.25678306741215068</v>
      </c>
      <c r="CU270" s="2">
        <f t="shared" si="115"/>
        <v>-0.25678306741215068</v>
      </c>
      <c r="CV270" s="2">
        <f t="shared" si="115"/>
        <v>-0.25678306741215068</v>
      </c>
      <c r="CW270" s="2">
        <f t="shared" si="115"/>
        <v>-0.25678306741215068</v>
      </c>
      <c r="CX270" s="2">
        <f t="shared" si="115"/>
        <v>-0.25678306741215068</v>
      </c>
      <c r="CY270" s="2">
        <f t="shared" si="115"/>
        <v>-0.25678306741215068</v>
      </c>
      <c r="CZ270" s="2">
        <f t="shared" si="115"/>
        <v>-0.25678306741215068</v>
      </c>
      <c r="DA270" s="2">
        <f t="shared" si="115"/>
        <v>-0.25678306741215068</v>
      </c>
      <c r="DB270" s="2">
        <f t="shared" si="115"/>
        <v>-0.25678306741215068</v>
      </c>
    </row>
    <row r="271" spans="1:106" ht="15" hidden="1" customHeight="1">
      <c r="A271" s="1">
        <v>10050185</v>
      </c>
      <c r="B271" s="5">
        <v>41773.598217592589</v>
      </c>
      <c r="C271" s="5">
        <v>42039</v>
      </c>
      <c r="D271" s="5">
        <v>42114.688425925924</v>
      </c>
      <c r="E271" s="7">
        <v>0</v>
      </c>
      <c r="F271" s="3" t="s">
        <v>186</v>
      </c>
      <c r="G271" s="3" t="s">
        <v>217</v>
      </c>
      <c r="H271" s="3" t="s">
        <v>214</v>
      </c>
      <c r="K271" s="2"/>
      <c r="L271" s="2"/>
    </row>
    <row r="272" spans="1:106" ht="15" hidden="1" customHeight="1">
      <c r="A272" s="1">
        <v>10050949</v>
      </c>
      <c r="B272" s="5">
        <v>41990.466099537036</v>
      </c>
      <c r="C272" s="5">
        <v>42033</v>
      </c>
      <c r="D272" s="5">
        <v>42121.357175925928</v>
      </c>
      <c r="E272" s="7">
        <v>0</v>
      </c>
      <c r="F272" s="3" t="s">
        <v>6</v>
      </c>
      <c r="G272" s="3" t="s">
        <v>217</v>
      </c>
      <c r="H272" s="3" t="s">
        <v>214</v>
      </c>
      <c r="K272" s="2"/>
      <c r="L272" s="2"/>
    </row>
    <row r="273" spans="1:81" ht="15" hidden="1" customHeight="1">
      <c r="A273" s="1">
        <v>10051121</v>
      </c>
      <c r="B273" s="5">
        <v>42037.580034722225</v>
      </c>
      <c r="C273" s="5">
        <v>42064</v>
      </c>
      <c r="D273" s="5">
        <v>42122.480092592596</v>
      </c>
      <c r="E273" s="7">
        <v>0</v>
      </c>
      <c r="F273" s="3" t="s">
        <v>7</v>
      </c>
      <c r="G273" s="3" t="s">
        <v>217</v>
      </c>
      <c r="H273" s="3" t="s">
        <v>214</v>
      </c>
      <c r="K273" s="2"/>
      <c r="L273" s="2"/>
    </row>
    <row r="274" spans="1:81" ht="15" hidden="1" customHeight="1">
      <c r="A274" s="1">
        <v>10051118</v>
      </c>
      <c r="B274" s="5">
        <v>42037.548125000001</v>
      </c>
      <c r="C274" s="5">
        <v>42064</v>
      </c>
      <c r="D274" s="5">
        <v>42122.627233796295</v>
      </c>
      <c r="E274" s="7">
        <v>0</v>
      </c>
      <c r="F274" s="3" t="s">
        <v>7</v>
      </c>
      <c r="G274" s="3" t="s">
        <v>217</v>
      </c>
      <c r="H274" s="3" t="s">
        <v>214</v>
      </c>
      <c r="K274" s="2"/>
      <c r="L274" s="2"/>
    </row>
    <row r="275" spans="1:81" ht="15" hidden="1" customHeight="1">
      <c r="A275" s="1">
        <v>10049438</v>
      </c>
      <c r="B275" s="5">
        <v>41646.400034722225</v>
      </c>
      <c r="C275" s="5">
        <v>41990</v>
      </c>
      <c r="D275" s="5">
        <v>42125.405844907407</v>
      </c>
      <c r="E275" s="4">
        <v>0</v>
      </c>
      <c r="F275" s="3" t="s">
        <v>5</v>
      </c>
      <c r="G275" s="3" t="s">
        <v>217</v>
      </c>
      <c r="H275" s="3" t="s">
        <v>119</v>
      </c>
      <c r="K275" s="2"/>
      <c r="L275" s="2"/>
    </row>
    <row r="276" spans="1:81" ht="15" hidden="1" customHeight="1">
      <c r="A276" s="1">
        <v>10051020</v>
      </c>
      <c r="B276" s="5">
        <v>42019.558275462965</v>
      </c>
      <c r="C276" s="5">
        <v>42064</v>
      </c>
      <c r="D276" s="5">
        <v>42135.388310185182</v>
      </c>
      <c r="E276" s="7">
        <v>0</v>
      </c>
      <c r="F276" s="3" t="s">
        <v>7</v>
      </c>
      <c r="G276" s="3" t="s">
        <v>217</v>
      </c>
      <c r="H276" s="3" t="s">
        <v>214</v>
      </c>
      <c r="K276" s="2"/>
      <c r="L276" s="2"/>
    </row>
    <row r="277" spans="1:81" ht="15" hidden="1" customHeight="1">
      <c r="A277" s="1">
        <v>10051022</v>
      </c>
      <c r="B277" s="5">
        <v>42019.565509259257</v>
      </c>
      <c r="C277" s="5">
        <v>42064</v>
      </c>
      <c r="D277" s="5">
        <v>42135.389236111114</v>
      </c>
      <c r="E277" s="7">
        <v>0</v>
      </c>
      <c r="F277" s="3" t="s">
        <v>7</v>
      </c>
      <c r="G277" s="3" t="s">
        <v>217</v>
      </c>
      <c r="H277" s="3" t="s">
        <v>214</v>
      </c>
      <c r="K277" s="2"/>
      <c r="L277" s="2"/>
    </row>
    <row r="278" spans="1:81" ht="15" hidden="1" customHeight="1">
      <c r="A278" s="1">
        <v>10051120</v>
      </c>
      <c r="B278" s="5">
        <v>42037.573379629626</v>
      </c>
      <c r="C278" s="5">
        <v>42064</v>
      </c>
      <c r="D278" s="5">
        <v>42135.391053240739</v>
      </c>
      <c r="E278" s="7">
        <v>0</v>
      </c>
      <c r="F278" s="3" t="s">
        <v>7</v>
      </c>
      <c r="G278" s="3" t="s">
        <v>217</v>
      </c>
      <c r="H278" s="3" t="s">
        <v>214</v>
      </c>
      <c r="K278" s="2"/>
      <c r="L278" s="2"/>
    </row>
    <row r="279" spans="1:81" ht="15" hidden="1" customHeight="1">
      <c r="A279" s="1">
        <v>10051116</v>
      </c>
      <c r="B279" s="5">
        <v>42037.519490740742</v>
      </c>
      <c r="C279" s="5">
        <v>42064</v>
      </c>
      <c r="D279" s="5">
        <v>42135.398668981485</v>
      </c>
      <c r="E279" s="7">
        <v>0</v>
      </c>
      <c r="F279" s="3" t="s">
        <v>7</v>
      </c>
      <c r="G279" s="3" t="s">
        <v>217</v>
      </c>
      <c r="H279" s="3" t="s">
        <v>214</v>
      </c>
      <c r="K279" s="2"/>
      <c r="L279" s="2"/>
    </row>
    <row r="280" spans="1:81" ht="15" hidden="1" customHeight="1">
      <c r="A280" s="1">
        <v>10051067</v>
      </c>
      <c r="B280" s="5">
        <v>42027.709930555553</v>
      </c>
      <c r="C280" s="5">
        <v>42064</v>
      </c>
      <c r="D280" s="5">
        <v>42135.398935185185</v>
      </c>
      <c r="E280" s="7">
        <v>0</v>
      </c>
      <c r="F280" s="3" t="s">
        <v>7</v>
      </c>
      <c r="G280" s="3" t="s">
        <v>217</v>
      </c>
      <c r="H280" s="3" t="s">
        <v>214</v>
      </c>
      <c r="K280" s="2"/>
      <c r="L280" s="2"/>
    </row>
    <row r="281" spans="1:81" ht="15" hidden="1" customHeight="1">
      <c r="A281" s="1">
        <v>10051021</v>
      </c>
      <c r="B281" s="5">
        <v>42019.562858796293</v>
      </c>
      <c r="C281" s="5">
        <v>42064</v>
      </c>
      <c r="D281" s="5">
        <v>42141.922719907408</v>
      </c>
      <c r="E281" s="7">
        <v>0</v>
      </c>
      <c r="F281" s="3" t="s">
        <v>7</v>
      </c>
      <c r="G281" s="3" t="s">
        <v>217</v>
      </c>
      <c r="H281" s="3" t="s">
        <v>214</v>
      </c>
      <c r="K281" s="2"/>
      <c r="L281" s="2"/>
    </row>
    <row r="282" spans="1:81" ht="15" hidden="1" customHeight="1">
      <c r="A282" s="1">
        <v>10048026</v>
      </c>
      <c r="B282" s="5">
        <v>41368</v>
      </c>
      <c r="C282" s="5">
        <v>41820</v>
      </c>
      <c r="D282" s="5">
        <v>42157.5622337963</v>
      </c>
      <c r="E282" s="7">
        <v>0</v>
      </c>
      <c r="F282" s="3" t="s">
        <v>185</v>
      </c>
      <c r="G282" s="3" t="s">
        <v>217</v>
      </c>
      <c r="H282" s="3" t="s">
        <v>214</v>
      </c>
      <c r="K282" s="2"/>
      <c r="L282" s="2"/>
    </row>
    <row r="283" spans="1:81" ht="15" hidden="1" customHeight="1">
      <c r="A283" s="1">
        <v>10051019</v>
      </c>
      <c r="B283" s="5">
        <v>42019.52175925926</v>
      </c>
      <c r="C283" s="5">
        <v>42064</v>
      </c>
      <c r="D283" s="5">
        <v>42166.454988425925</v>
      </c>
      <c r="E283" s="7">
        <v>0</v>
      </c>
      <c r="F283" s="3" t="s">
        <v>7</v>
      </c>
      <c r="G283" s="3" t="s">
        <v>217</v>
      </c>
      <c r="H283" s="3" t="s">
        <v>214</v>
      </c>
      <c r="K283" s="2"/>
      <c r="L283" s="2"/>
    </row>
    <row r="284" spans="1:81" ht="15" hidden="1" customHeight="1">
      <c r="A284" s="1">
        <v>10050264</v>
      </c>
      <c r="B284" s="5">
        <v>41801.649108796293</v>
      </c>
      <c r="C284" s="5">
        <v>42015</v>
      </c>
      <c r="D284" s="5">
        <v>42174.341921296298</v>
      </c>
      <c r="E284" s="7">
        <v>0</v>
      </c>
      <c r="F284" s="3" t="s">
        <v>186</v>
      </c>
      <c r="G284" s="3" t="s">
        <v>217</v>
      </c>
      <c r="H284" s="3" t="s">
        <v>214</v>
      </c>
      <c r="K284" s="2"/>
      <c r="L284" s="2"/>
    </row>
    <row r="285" spans="1:81" ht="15" hidden="1" customHeight="1">
      <c r="A285" s="1">
        <v>10049566</v>
      </c>
      <c r="B285" s="5">
        <v>41668.67491898148</v>
      </c>
      <c r="C285" s="5">
        <v>41995</v>
      </c>
      <c r="D285" s="5">
        <v>42174.342546296299</v>
      </c>
      <c r="E285" s="7">
        <v>0</v>
      </c>
      <c r="F285" s="3" t="s">
        <v>5</v>
      </c>
      <c r="G285" s="3" t="s">
        <v>217</v>
      </c>
      <c r="H285" s="3" t="s">
        <v>214</v>
      </c>
      <c r="K285" s="2"/>
      <c r="L285" s="2"/>
    </row>
    <row r="286" spans="1:81" ht="15" hidden="1" customHeight="1">
      <c r="A286" s="1">
        <v>10050363</v>
      </c>
      <c r="B286" s="5">
        <v>41829.439675925925</v>
      </c>
      <c r="C286" s="5">
        <v>41994</v>
      </c>
      <c r="D286" s="5">
        <v>42174.342812499999</v>
      </c>
      <c r="E286" s="7">
        <v>0</v>
      </c>
      <c r="F286" s="3" t="s">
        <v>0</v>
      </c>
      <c r="G286" s="3" t="s">
        <v>217</v>
      </c>
      <c r="H286" s="3" t="s">
        <v>214</v>
      </c>
      <c r="K286" s="2"/>
      <c r="L286" s="2"/>
    </row>
    <row r="287" spans="1:81" ht="15" hidden="1" customHeight="1">
      <c r="A287" s="1">
        <v>10049579</v>
      </c>
      <c r="B287" s="5">
        <v>41670.492928240739</v>
      </c>
      <c r="C287" s="5">
        <v>42004</v>
      </c>
      <c r="D287" s="5">
        <v>42177.940289351849</v>
      </c>
      <c r="E287" s="7">
        <v>0</v>
      </c>
      <c r="F287" s="3" t="s">
        <v>0</v>
      </c>
      <c r="G287" s="3" t="s">
        <v>217</v>
      </c>
      <c r="H287" s="3" t="s">
        <v>214</v>
      </c>
      <c r="K287" s="2"/>
      <c r="L287" s="2"/>
    </row>
    <row r="288" spans="1:81" ht="15" hidden="1" customHeight="1">
      <c r="A288" s="1">
        <v>10050217</v>
      </c>
      <c r="B288" s="5">
        <v>41781.440428240741</v>
      </c>
      <c r="C288" s="5">
        <v>42002</v>
      </c>
      <c r="D288" s="5">
        <v>42180.433877314812</v>
      </c>
      <c r="E288" s="4">
        <v>39074.620000000003</v>
      </c>
      <c r="F288" s="3" t="s">
        <v>12</v>
      </c>
      <c r="G288" s="3" t="s">
        <v>62</v>
      </c>
      <c r="H288" s="3" t="s">
        <v>96</v>
      </c>
      <c r="K288" s="2"/>
      <c r="L288" s="2"/>
      <c r="U288" s="28">
        <f>($E288*($H$1/12)/2)</f>
        <v>162.81091666666669</v>
      </c>
      <c r="V288" s="28">
        <f t="shared" ref="V288:AF288" si="116">($E288*($H$1/12)/2)</f>
        <v>162.81091666666669</v>
      </c>
      <c r="W288" s="28">
        <f t="shared" si="116"/>
        <v>162.81091666666669</v>
      </c>
      <c r="X288" s="28">
        <f t="shared" si="116"/>
        <v>162.81091666666669</v>
      </c>
      <c r="Y288" s="28">
        <f t="shared" si="116"/>
        <v>162.81091666666669</v>
      </c>
      <c r="Z288" s="28">
        <f t="shared" si="116"/>
        <v>162.81091666666669</v>
      </c>
      <c r="AA288" s="28">
        <f t="shared" si="116"/>
        <v>162.81091666666669</v>
      </c>
      <c r="AB288" s="28">
        <f t="shared" si="116"/>
        <v>162.81091666666669</v>
      </c>
      <c r="AC288" s="28">
        <f t="shared" si="116"/>
        <v>162.81091666666669</v>
      </c>
      <c r="AD288" s="28">
        <f t="shared" si="116"/>
        <v>162.81091666666669</v>
      </c>
      <c r="AE288" s="28">
        <f t="shared" si="116"/>
        <v>162.81091666666669</v>
      </c>
      <c r="AF288" s="28">
        <f t="shared" si="116"/>
        <v>162.81091666666669</v>
      </c>
      <c r="AG288" s="28">
        <f>($E288*($H$1/12))</f>
        <v>325.62183333333337</v>
      </c>
      <c r="AH288" s="28">
        <f t="shared" ref="AH288:CB288" si="117">($E288*($H$1/12))</f>
        <v>325.62183333333337</v>
      </c>
      <c r="AI288" s="28">
        <f t="shared" si="117"/>
        <v>325.62183333333337</v>
      </c>
      <c r="AJ288" s="28">
        <f t="shared" si="117"/>
        <v>325.62183333333337</v>
      </c>
      <c r="AK288" s="28">
        <f t="shared" si="117"/>
        <v>325.62183333333337</v>
      </c>
      <c r="AL288" s="28">
        <f t="shared" si="117"/>
        <v>325.62183333333337</v>
      </c>
      <c r="AM288" s="28">
        <f t="shared" si="117"/>
        <v>325.62183333333337</v>
      </c>
      <c r="AN288" s="28">
        <f t="shared" si="117"/>
        <v>325.62183333333337</v>
      </c>
      <c r="AO288" s="28">
        <f t="shared" si="117"/>
        <v>325.62183333333337</v>
      </c>
      <c r="AP288" s="28">
        <f t="shared" si="117"/>
        <v>325.62183333333337</v>
      </c>
      <c r="AQ288" s="28">
        <f t="shared" si="117"/>
        <v>325.62183333333337</v>
      </c>
      <c r="AR288" s="28">
        <f t="shared" si="117"/>
        <v>325.62183333333337</v>
      </c>
      <c r="AS288" s="28">
        <f t="shared" si="117"/>
        <v>325.62183333333337</v>
      </c>
      <c r="AT288" s="28">
        <f t="shared" si="117"/>
        <v>325.62183333333337</v>
      </c>
      <c r="AU288" s="28">
        <f t="shared" si="117"/>
        <v>325.62183333333337</v>
      </c>
      <c r="AV288" s="28">
        <f t="shared" si="117"/>
        <v>325.62183333333337</v>
      </c>
      <c r="AW288" s="28">
        <f t="shared" si="117"/>
        <v>325.62183333333337</v>
      </c>
      <c r="AX288" s="28">
        <f t="shared" si="117"/>
        <v>325.62183333333337</v>
      </c>
      <c r="AY288" s="28">
        <f t="shared" si="117"/>
        <v>325.62183333333337</v>
      </c>
      <c r="AZ288" s="28">
        <f t="shared" si="117"/>
        <v>325.62183333333337</v>
      </c>
      <c r="BA288" s="28">
        <f t="shared" si="117"/>
        <v>325.62183333333337</v>
      </c>
      <c r="BB288" s="28">
        <f t="shared" si="117"/>
        <v>325.62183333333337</v>
      </c>
      <c r="BC288" s="28">
        <f t="shared" si="117"/>
        <v>325.62183333333337</v>
      </c>
      <c r="BD288" s="28">
        <f t="shared" si="117"/>
        <v>325.62183333333337</v>
      </c>
      <c r="BE288" s="28">
        <f t="shared" si="117"/>
        <v>325.62183333333337</v>
      </c>
      <c r="BF288" s="28">
        <f t="shared" si="117"/>
        <v>325.62183333333337</v>
      </c>
      <c r="BG288" s="28">
        <f t="shared" si="117"/>
        <v>325.62183333333337</v>
      </c>
      <c r="BH288" s="28">
        <f t="shared" si="117"/>
        <v>325.62183333333337</v>
      </c>
      <c r="BI288" s="28">
        <f t="shared" si="117"/>
        <v>325.62183333333337</v>
      </c>
      <c r="BJ288" s="28">
        <f t="shared" si="117"/>
        <v>325.62183333333337</v>
      </c>
      <c r="BK288" s="28">
        <f t="shared" si="117"/>
        <v>325.62183333333337</v>
      </c>
      <c r="BL288" s="28">
        <f t="shared" si="117"/>
        <v>325.62183333333337</v>
      </c>
      <c r="BM288" s="28">
        <f t="shared" si="117"/>
        <v>325.62183333333337</v>
      </c>
      <c r="BN288" s="28">
        <f t="shared" si="117"/>
        <v>325.62183333333337</v>
      </c>
      <c r="BO288" s="28">
        <f t="shared" si="117"/>
        <v>325.62183333333337</v>
      </c>
      <c r="BP288" s="28">
        <f t="shared" si="117"/>
        <v>325.62183333333337</v>
      </c>
      <c r="BQ288" s="28">
        <f t="shared" si="117"/>
        <v>325.62183333333337</v>
      </c>
      <c r="BR288" s="28">
        <f t="shared" si="117"/>
        <v>325.62183333333337</v>
      </c>
      <c r="BS288" s="28">
        <f t="shared" si="117"/>
        <v>325.62183333333337</v>
      </c>
      <c r="BT288" s="28">
        <f t="shared" si="117"/>
        <v>325.62183333333337</v>
      </c>
      <c r="BU288" s="28">
        <f t="shared" si="117"/>
        <v>325.62183333333337</v>
      </c>
      <c r="BV288" s="28">
        <f t="shared" si="117"/>
        <v>325.62183333333337</v>
      </c>
      <c r="BW288" s="28">
        <f t="shared" si="117"/>
        <v>325.62183333333337</v>
      </c>
      <c r="BX288" s="28">
        <f t="shared" si="117"/>
        <v>325.62183333333337</v>
      </c>
      <c r="BY288" s="28">
        <f t="shared" si="117"/>
        <v>325.62183333333337</v>
      </c>
      <c r="BZ288" s="28">
        <f t="shared" si="117"/>
        <v>325.62183333333337</v>
      </c>
      <c r="CA288" s="28">
        <f t="shared" si="117"/>
        <v>325.62183333333337</v>
      </c>
      <c r="CB288" s="28">
        <f t="shared" si="117"/>
        <v>325.62183333333337</v>
      </c>
      <c r="CC288" s="6" t="s">
        <v>1856</v>
      </c>
    </row>
    <row r="289" spans="1:106" ht="15" hidden="1" customHeight="1">
      <c r="A289" s="1">
        <v>10049411</v>
      </c>
      <c r="B289" s="5">
        <v>41638.483553240738</v>
      </c>
      <c r="C289" s="5">
        <v>42027</v>
      </c>
      <c r="D289" s="5">
        <v>42180.434988425928</v>
      </c>
      <c r="E289" s="7">
        <v>0</v>
      </c>
      <c r="F289" s="3" t="s">
        <v>0</v>
      </c>
      <c r="G289" s="3" t="s">
        <v>217</v>
      </c>
      <c r="H289" s="3" t="s">
        <v>214</v>
      </c>
      <c r="K289" s="2"/>
      <c r="L289" s="2"/>
    </row>
    <row r="290" spans="1:106" ht="105" hidden="1" customHeight="1">
      <c r="A290" s="1">
        <v>10049857</v>
      </c>
      <c r="B290" s="5">
        <v>41710.493611111109</v>
      </c>
      <c r="C290" s="5">
        <v>42004</v>
      </c>
      <c r="D290" s="5">
        <v>42184.558067129627</v>
      </c>
      <c r="E290" s="4">
        <v>45483.22</v>
      </c>
      <c r="F290" s="3" t="s">
        <v>12</v>
      </c>
      <c r="G290" s="9" t="s">
        <v>49</v>
      </c>
      <c r="H290" s="3" t="s">
        <v>42</v>
      </c>
      <c r="K290" s="2"/>
      <c r="L290" s="2"/>
      <c r="U290" s="28">
        <f>($E290*($H$1/12)/2)</f>
        <v>189.51341666666667</v>
      </c>
      <c r="V290" s="28">
        <f t="shared" ref="V290:AF291" si="118">($E290*($H$1/12)/2)</f>
        <v>189.51341666666667</v>
      </c>
      <c r="W290" s="28">
        <f t="shared" si="118"/>
        <v>189.51341666666667</v>
      </c>
      <c r="X290" s="28">
        <f t="shared" si="118"/>
        <v>189.51341666666667</v>
      </c>
      <c r="Y290" s="28">
        <f t="shared" si="118"/>
        <v>189.51341666666667</v>
      </c>
      <c r="Z290" s="28">
        <f t="shared" si="118"/>
        <v>189.51341666666667</v>
      </c>
      <c r="AA290" s="28">
        <f t="shared" si="118"/>
        <v>189.51341666666667</v>
      </c>
      <c r="AB290" s="28">
        <f t="shared" si="118"/>
        <v>189.51341666666667</v>
      </c>
      <c r="AC290" s="28">
        <f t="shared" si="118"/>
        <v>189.51341666666667</v>
      </c>
      <c r="AD290" s="28">
        <f t="shared" si="118"/>
        <v>189.51341666666667</v>
      </c>
      <c r="AE290" s="28">
        <f t="shared" si="118"/>
        <v>189.51341666666667</v>
      </c>
      <c r="AF290" s="28">
        <f t="shared" si="118"/>
        <v>189.51341666666667</v>
      </c>
      <c r="AG290" s="28">
        <f t="shared" ref="AG290:CB291" si="119">($E290*($H$1/12))</f>
        <v>379.02683333333334</v>
      </c>
      <c r="AH290" s="28">
        <f t="shared" si="119"/>
        <v>379.02683333333334</v>
      </c>
      <c r="AI290" s="28">
        <f t="shared" si="119"/>
        <v>379.02683333333334</v>
      </c>
      <c r="AJ290" s="28">
        <f t="shared" si="119"/>
        <v>379.02683333333334</v>
      </c>
      <c r="AK290" s="28">
        <f t="shared" si="119"/>
        <v>379.02683333333334</v>
      </c>
      <c r="AL290" s="28">
        <f t="shared" si="119"/>
        <v>379.02683333333334</v>
      </c>
      <c r="AM290" s="28">
        <f t="shared" si="119"/>
        <v>379.02683333333334</v>
      </c>
      <c r="AN290" s="28">
        <f t="shared" si="119"/>
        <v>379.02683333333334</v>
      </c>
      <c r="AO290" s="28">
        <f t="shared" si="119"/>
        <v>379.02683333333334</v>
      </c>
      <c r="AP290" s="28">
        <f t="shared" si="119"/>
        <v>379.02683333333334</v>
      </c>
      <c r="AQ290" s="28">
        <f t="shared" si="119"/>
        <v>379.02683333333334</v>
      </c>
      <c r="AR290" s="28">
        <f t="shared" si="119"/>
        <v>379.02683333333334</v>
      </c>
      <c r="AS290" s="28">
        <f t="shared" si="119"/>
        <v>379.02683333333334</v>
      </c>
      <c r="AT290" s="28">
        <f t="shared" si="119"/>
        <v>379.02683333333334</v>
      </c>
      <c r="AU290" s="28">
        <f t="shared" si="119"/>
        <v>379.02683333333334</v>
      </c>
      <c r="AV290" s="28">
        <f t="shared" si="119"/>
        <v>379.02683333333334</v>
      </c>
      <c r="AW290" s="28">
        <f t="shared" si="119"/>
        <v>379.02683333333334</v>
      </c>
      <c r="AX290" s="28">
        <f t="shared" si="119"/>
        <v>379.02683333333334</v>
      </c>
      <c r="AY290" s="28">
        <f t="shared" si="119"/>
        <v>379.02683333333334</v>
      </c>
      <c r="AZ290" s="28">
        <f t="shared" si="119"/>
        <v>379.02683333333334</v>
      </c>
      <c r="BA290" s="28">
        <f t="shared" si="119"/>
        <v>379.02683333333334</v>
      </c>
      <c r="BB290" s="28">
        <f t="shared" si="119"/>
        <v>379.02683333333334</v>
      </c>
      <c r="BC290" s="28">
        <f t="shared" si="119"/>
        <v>379.02683333333334</v>
      </c>
      <c r="BD290" s="28">
        <f t="shared" si="119"/>
        <v>379.02683333333334</v>
      </c>
      <c r="BE290" s="28">
        <f t="shared" si="119"/>
        <v>379.02683333333334</v>
      </c>
      <c r="BF290" s="28">
        <f t="shared" si="119"/>
        <v>379.02683333333334</v>
      </c>
      <c r="BG290" s="28">
        <f t="shared" si="119"/>
        <v>379.02683333333334</v>
      </c>
      <c r="BH290" s="28">
        <f t="shared" si="119"/>
        <v>379.02683333333334</v>
      </c>
      <c r="BI290" s="28">
        <f t="shared" si="119"/>
        <v>379.02683333333334</v>
      </c>
      <c r="BJ290" s="28">
        <f t="shared" si="119"/>
        <v>379.02683333333334</v>
      </c>
      <c r="BK290" s="28">
        <f t="shared" si="119"/>
        <v>379.02683333333334</v>
      </c>
      <c r="BL290" s="28">
        <f t="shared" si="119"/>
        <v>379.02683333333334</v>
      </c>
      <c r="BM290" s="28">
        <f t="shared" si="119"/>
        <v>379.02683333333334</v>
      </c>
      <c r="BN290" s="28">
        <f t="shared" si="119"/>
        <v>379.02683333333334</v>
      </c>
      <c r="BO290" s="28">
        <f t="shared" si="119"/>
        <v>379.02683333333334</v>
      </c>
      <c r="BP290" s="28">
        <f t="shared" si="119"/>
        <v>379.02683333333334</v>
      </c>
      <c r="BQ290" s="28">
        <f t="shared" si="119"/>
        <v>379.02683333333334</v>
      </c>
      <c r="BR290" s="28">
        <f t="shared" si="119"/>
        <v>379.02683333333334</v>
      </c>
      <c r="BS290" s="28">
        <f t="shared" si="119"/>
        <v>379.02683333333334</v>
      </c>
      <c r="BT290" s="28">
        <f t="shared" si="119"/>
        <v>379.02683333333334</v>
      </c>
      <c r="BU290" s="28">
        <f t="shared" si="119"/>
        <v>379.02683333333334</v>
      </c>
      <c r="BV290" s="28">
        <f t="shared" si="119"/>
        <v>379.02683333333334</v>
      </c>
      <c r="BW290" s="28">
        <f t="shared" si="119"/>
        <v>379.02683333333334</v>
      </c>
      <c r="BX290" s="28">
        <f t="shared" si="119"/>
        <v>379.02683333333334</v>
      </c>
      <c r="BY290" s="28">
        <f t="shared" si="119"/>
        <v>379.02683333333334</v>
      </c>
      <c r="BZ290" s="28">
        <f t="shared" si="119"/>
        <v>379.02683333333334</v>
      </c>
      <c r="CA290" s="28">
        <f t="shared" si="119"/>
        <v>379.02683333333334</v>
      </c>
      <c r="CB290" s="28">
        <f t="shared" si="119"/>
        <v>379.02683333333334</v>
      </c>
      <c r="CC290" s="6" t="s">
        <v>1856</v>
      </c>
    </row>
    <row r="291" spans="1:106" ht="30" hidden="1" customHeight="1">
      <c r="A291" s="1">
        <v>10049931</v>
      </c>
      <c r="B291" s="5">
        <v>41743.45385416667</v>
      </c>
      <c r="C291" s="5">
        <v>41920</v>
      </c>
      <c r="D291" s="5">
        <v>42184.55878472222</v>
      </c>
      <c r="E291" s="4">
        <v>959.04</v>
      </c>
      <c r="F291" s="3" t="s">
        <v>12</v>
      </c>
      <c r="G291" s="8" t="s">
        <v>56</v>
      </c>
      <c r="H291" s="3" t="s">
        <v>50</v>
      </c>
      <c r="K291" s="2"/>
      <c r="L291" s="2"/>
      <c r="U291" s="28">
        <f>($E291*($H$1/12)/2)</f>
        <v>3.996</v>
      </c>
      <c r="V291" s="28">
        <f t="shared" si="118"/>
        <v>3.996</v>
      </c>
      <c r="W291" s="28">
        <f t="shared" si="118"/>
        <v>3.996</v>
      </c>
      <c r="X291" s="28">
        <f t="shared" si="118"/>
        <v>3.996</v>
      </c>
      <c r="Y291" s="28">
        <f t="shared" si="118"/>
        <v>3.996</v>
      </c>
      <c r="Z291" s="28">
        <f t="shared" si="118"/>
        <v>3.996</v>
      </c>
      <c r="AA291" s="28">
        <f t="shared" si="118"/>
        <v>3.996</v>
      </c>
      <c r="AB291" s="28">
        <f t="shared" si="118"/>
        <v>3.996</v>
      </c>
      <c r="AC291" s="28">
        <f t="shared" si="118"/>
        <v>3.996</v>
      </c>
      <c r="AD291" s="28">
        <f t="shared" si="118"/>
        <v>3.996</v>
      </c>
      <c r="AE291" s="28">
        <f t="shared" si="118"/>
        <v>3.996</v>
      </c>
      <c r="AF291" s="28">
        <f t="shared" si="118"/>
        <v>3.996</v>
      </c>
      <c r="AG291" s="28">
        <f t="shared" ref="AG291" si="120">($E291*($H$1/12))</f>
        <v>7.992</v>
      </c>
      <c r="AH291" s="28">
        <f t="shared" si="119"/>
        <v>7.992</v>
      </c>
      <c r="AI291" s="28">
        <f t="shared" si="119"/>
        <v>7.992</v>
      </c>
      <c r="AJ291" s="28">
        <f t="shared" si="119"/>
        <v>7.992</v>
      </c>
      <c r="AK291" s="28">
        <f t="shared" si="119"/>
        <v>7.992</v>
      </c>
      <c r="AL291" s="28">
        <f t="shared" si="119"/>
        <v>7.992</v>
      </c>
      <c r="AM291" s="28">
        <f t="shared" si="119"/>
        <v>7.992</v>
      </c>
      <c r="AN291" s="28">
        <f t="shared" si="119"/>
        <v>7.992</v>
      </c>
      <c r="AO291" s="28">
        <f t="shared" si="119"/>
        <v>7.992</v>
      </c>
      <c r="AP291" s="28">
        <f t="shared" si="119"/>
        <v>7.992</v>
      </c>
      <c r="AQ291" s="28">
        <f t="shared" si="119"/>
        <v>7.992</v>
      </c>
      <c r="AR291" s="28">
        <f t="shared" si="119"/>
        <v>7.992</v>
      </c>
      <c r="AS291" s="28">
        <f t="shared" si="119"/>
        <v>7.992</v>
      </c>
      <c r="AT291" s="28">
        <f t="shared" si="119"/>
        <v>7.992</v>
      </c>
      <c r="AU291" s="28">
        <f t="shared" si="119"/>
        <v>7.992</v>
      </c>
      <c r="AV291" s="28">
        <f t="shared" si="119"/>
        <v>7.992</v>
      </c>
      <c r="AW291" s="28">
        <f t="shared" si="119"/>
        <v>7.992</v>
      </c>
      <c r="AX291" s="28">
        <f t="shared" si="119"/>
        <v>7.992</v>
      </c>
      <c r="AY291" s="28">
        <f t="shared" si="119"/>
        <v>7.992</v>
      </c>
      <c r="AZ291" s="28">
        <f t="shared" si="119"/>
        <v>7.992</v>
      </c>
      <c r="BA291" s="28">
        <f t="shared" si="119"/>
        <v>7.992</v>
      </c>
      <c r="BB291" s="28">
        <f t="shared" si="119"/>
        <v>7.992</v>
      </c>
      <c r="BC291" s="28">
        <f t="shared" si="119"/>
        <v>7.992</v>
      </c>
      <c r="BD291" s="28">
        <f t="shared" si="119"/>
        <v>7.992</v>
      </c>
      <c r="BE291" s="28">
        <f t="shared" si="119"/>
        <v>7.992</v>
      </c>
      <c r="BF291" s="28">
        <f t="shared" si="119"/>
        <v>7.992</v>
      </c>
      <c r="BG291" s="28">
        <f t="shared" si="119"/>
        <v>7.992</v>
      </c>
      <c r="BH291" s="28">
        <f t="shared" si="119"/>
        <v>7.992</v>
      </c>
      <c r="BI291" s="28">
        <f t="shared" si="119"/>
        <v>7.992</v>
      </c>
      <c r="BJ291" s="28">
        <f t="shared" si="119"/>
        <v>7.992</v>
      </c>
      <c r="BK291" s="28">
        <f t="shared" si="119"/>
        <v>7.992</v>
      </c>
      <c r="BL291" s="28">
        <f t="shared" si="119"/>
        <v>7.992</v>
      </c>
      <c r="BM291" s="28">
        <f t="shared" si="119"/>
        <v>7.992</v>
      </c>
      <c r="BN291" s="28">
        <f t="shared" si="119"/>
        <v>7.992</v>
      </c>
      <c r="BO291" s="28">
        <f t="shared" si="119"/>
        <v>7.992</v>
      </c>
      <c r="BP291" s="28">
        <f t="shared" si="119"/>
        <v>7.992</v>
      </c>
      <c r="BQ291" s="28">
        <f t="shared" si="119"/>
        <v>7.992</v>
      </c>
      <c r="BR291" s="28">
        <f t="shared" si="119"/>
        <v>7.992</v>
      </c>
      <c r="BS291" s="28">
        <f t="shared" si="119"/>
        <v>7.992</v>
      </c>
      <c r="BT291" s="28">
        <f t="shared" si="119"/>
        <v>7.992</v>
      </c>
      <c r="BU291" s="28">
        <f t="shared" si="119"/>
        <v>7.992</v>
      </c>
      <c r="BV291" s="28">
        <f t="shared" si="119"/>
        <v>7.992</v>
      </c>
      <c r="BW291" s="28">
        <f t="shared" si="119"/>
        <v>7.992</v>
      </c>
      <c r="BX291" s="28">
        <f t="shared" si="119"/>
        <v>7.992</v>
      </c>
      <c r="BY291" s="28">
        <f t="shared" si="119"/>
        <v>7.992</v>
      </c>
      <c r="BZ291" s="28">
        <f t="shared" si="119"/>
        <v>7.992</v>
      </c>
      <c r="CA291" s="28">
        <f t="shared" si="119"/>
        <v>7.992</v>
      </c>
      <c r="CB291" s="28">
        <f t="shared" si="119"/>
        <v>7.992</v>
      </c>
      <c r="CC291" s="6" t="s">
        <v>1857</v>
      </c>
      <c r="CD291" s="28">
        <v>11.317881367151093</v>
      </c>
      <c r="CQ291" s="2">
        <f>-$CD291/12</f>
        <v>-0.94315678059592445</v>
      </c>
      <c r="CR291" s="2">
        <f t="shared" ref="CR291:DB291" si="121">-$CD291/12</f>
        <v>-0.94315678059592445</v>
      </c>
      <c r="CS291" s="2">
        <f t="shared" si="121"/>
        <v>-0.94315678059592445</v>
      </c>
      <c r="CT291" s="2">
        <f t="shared" si="121"/>
        <v>-0.94315678059592445</v>
      </c>
      <c r="CU291" s="2">
        <f t="shared" si="121"/>
        <v>-0.94315678059592445</v>
      </c>
      <c r="CV291" s="2">
        <f t="shared" si="121"/>
        <v>-0.94315678059592445</v>
      </c>
      <c r="CW291" s="2">
        <f t="shared" si="121"/>
        <v>-0.94315678059592445</v>
      </c>
      <c r="CX291" s="2">
        <f t="shared" si="121"/>
        <v>-0.94315678059592445</v>
      </c>
      <c r="CY291" s="2">
        <f t="shared" si="121"/>
        <v>-0.94315678059592445</v>
      </c>
      <c r="CZ291" s="2">
        <f t="shared" si="121"/>
        <v>-0.94315678059592445</v>
      </c>
      <c r="DA291" s="2">
        <f t="shared" si="121"/>
        <v>-0.94315678059592445</v>
      </c>
      <c r="DB291" s="2">
        <f t="shared" si="121"/>
        <v>-0.94315678059592445</v>
      </c>
    </row>
    <row r="292" spans="1:106" ht="15" hidden="1" customHeight="1">
      <c r="A292" s="1">
        <v>10049646</v>
      </c>
      <c r="B292" s="5">
        <v>41676.497083333335</v>
      </c>
      <c r="C292" s="5">
        <v>42094</v>
      </c>
      <c r="D292" s="5">
        <v>42185.723773148151</v>
      </c>
      <c r="E292" s="7">
        <v>0</v>
      </c>
      <c r="F292" s="3" t="s">
        <v>5</v>
      </c>
      <c r="G292" s="3" t="s">
        <v>217</v>
      </c>
      <c r="H292" s="3" t="s">
        <v>214</v>
      </c>
      <c r="K292" s="2"/>
      <c r="L292" s="2"/>
    </row>
    <row r="293" spans="1:106" ht="15" hidden="1" customHeight="1">
      <c r="A293" s="1">
        <v>10049225</v>
      </c>
      <c r="B293" s="5">
        <v>41584.642233796294</v>
      </c>
      <c r="C293" s="5">
        <v>42109</v>
      </c>
      <c r="D293" s="5">
        <v>42213.878703703704</v>
      </c>
      <c r="E293" s="7">
        <v>0</v>
      </c>
      <c r="F293" s="3" t="s">
        <v>5</v>
      </c>
      <c r="G293" s="3" t="s">
        <v>217</v>
      </c>
      <c r="H293" s="3" t="s">
        <v>214</v>
      </c>
      <c r="K293" s="2"/>
      <c r="L293" s="2"/>
    </row>
    <row r="294" spans="1:106" ht="15" hidden="1" customHeight="1">
      <c r="A294" s="1">
        <v>10050709</v>
      </c>
      <c r="B294" s="5">
        <v>41899.597604166665</v>
      </c>
      <c r="C294" s="5">
        <v>42198</v>
      </c>
      <c r="D294" s="5">
        <v>42226.43409722222</v>
      </c>
      <c r="E294" s="7">
        <v>0</v>
      </c>
      <c r="F294" s="3" t="s">
        <v>6</v>
      </c>
      <c r="G294" s="3" t="s">
        <v>217</v>
      </c>
      <c r="H294" s="3" t="s">
        <v>214</v>
      </c>
      <c r="K294" s="2"/>
      <c r="L294" s="2"/>
    </row>
    <row r="295" spans="1:106" ht="15" hidden="1" customHeight="1">
      <c r="A295" s="1">
        <v>10050784</v>
      </c>
      <c r="B295" s="5">
        <v>41935.630266203705</v>
      </c>
      <c r="C295" s="5">
        <v>42063</v>
      </c>
      <c r="D295" s="5">
        <v>42226.452662037038</v>
      </c>
      <c r="E295" s="7">
        <v>0</v>
      </c>
      <c r="F295" s="3" t="s">
        <v>6</v>
      </c>
      <c r="G295" s="3" t="s">
        <v>217</v>
      </c>
      <c r="H295" s="3" t="s">
        <v>214</v>
      </c>
      <c r="K295" s="2"/>
      <c r="L295" s="2"/>
    </row>
    <row r="296" spans="1:106" ht="15" hidden="1" customHeight="1">
      <c r="A296" s="1">
        <v>10050822</v>
      </c>
      <c r="B296" s="5">
        <v>41954.617175925923</v>
      </c>
      <c r="C296" s="5">
        <v>42129</v>
      </c>
      <c r="D296" s="5">
        <v>42228.687106481484</v>
      </c>
      <c r="E296" s="7">
        <v>0</v>
      </c>
      <c r="F296" s="3" t="s">
        <v>6</v>
      </c>
      <c r="G296" s="3" t="s">
        <v>217</v>
      </c>
      <c r="H296" s="3" t="s">
        <v>214</v>
      </c>
      <c r="K296" s="2"/>
      <c r="L296" s="2"/>
    </row>
    <row r="297" spans="1:106" ht="15" hidden="1" customHeight="1">
      <c r="A297" s="1">
        <v>10051402</v>
      </c>
      <c r="B297" s="5">
        <v>42090.356909722221</v>
      </c>
      <c r="C297" s="5">
        <v>42125</v>
      </c>
      <c r="D297" s="5">
        <v>42228.691851851851</v>
      </c>
      <c r="E297" s="4">
        <v>2605.6999999999998</v>
      </c>
      <c r="F297" s="3" t="s">
        <v>5</v>
      </c>
      <c r="G297" s="3" t="s">
        <v>97</v>
      </c>
      <c r="H297" s="3" t="s">
        <v>96</v>
      </c>
      <c r="K297" s="2"/>
      <c r="L297" s="2"/>
      <c r="AG297" s="28">
        <f>($E297*($H$1/12))/2</f>
        <v>10.857083333333332</v>
      </c>
      <c r="AH297" s="28">
        <f t="shared" ref="AH297:AR297" si="122">($E297*($H$1/12))/2</f>
        <v>10.857083333333332</v>
      </c>
      <c r="AI297" s="28">
        <f t="shared" si="122"/>
        <v>10.857083333333332</v>
      </c>
      <c r="AJ297" s="28">
        <f t="shared" si="122"/>
        <v>10.857083333333332</v>
      </c>
      <c r="AK297" s="28">
        <f t="shared" si="122"/>
        <v>10.857083333333332</v>
      </c>
      <c r="AL297" s="28">
        <f t="shared" si="122"/>
        <v>10.857083333333332</v>
      </c>
      <c r="AM297" s="28">
        <f t="shared" si="122"/>
        <v>10.857083333333332</v>
      </c>
      <c r="AN297" s="28">
        <f t="shared" si="122"/>
        <v>10.857083333333332</v>
      </c>
      <c r="AO297" s="28">
        <f t="shared" si="122"/>
        <v>10.857083333333332</v>
      </c>
      <c r="AP297" s="28">
        <f t="shared" si="122"/>
        <v>10.857083333333332</v>
      </c>
      <c r="AQ297" s="28">
        <f t="shared" si="122"/>
        <v>10.857083333333332</v>
      </c>
      <c r="AR297" s="28">
        <f t="shared" si="122"/>
        <v>10.857083333333332</v>
      </c>
      <c r="AS297" s="28">
        <f t="shared" ref="AS297:CB297" si="123">($E297*($H$1/12))</f>
        <v>21.714166666666664</v>
      </c>
      <c r="AT297" s="28">
        <f t="shared" si="123"/>
        <v>21.714166666666664</v>
      </c>
      <c r="AU297" s="28">
        <f t="shared" si="123"/>
        <v>21.714166666666664</v>
      </c>
      <c r="AV297" s="28">
        <f t="shared" si="123"/>
        <v>21.714166666666664</v>
      </c>
      <c r="AW297" s="28">
        <f t="shared" si="123"/>
        <v>21.714166666666664</v>
      </c>
      <c r="AX297" s="28">
        <f t="shared" si="123"/>
        <v>21.714166666666664</v>
      </c>
      <c r="AY297" s="28">
        <f t="shared" si="123"/>
        <v>21.714166666666664</v>
      </c>
      <c r="AZ297" s="28">
        <f t="shared" si="123"/>
        <v>21.714166666666664</v>
      </c>
      <c r="BA297" s="28">
        <f t="shared" si="123"/>
        <v>21.714166666666664</v>
      </c>
      <c r="BB297" s="28">
        <f t="shared" si="123"/>
        <v>21.714166666666664</v>
      </c>
      <c r="BC297" s="28">
        <f t="shared" si="123"/>
        <v>21.714166666666664</v>
      </c>
      <c r="BD297" s="28">
        <f t="shared" si="123"/>
        <v>21.714166666666664</v>
      </c>
      <c r="BE297" s="28">
        <f t="shared" si="123"/>
        <v>21.714166666666664</v>
      </c>
      <c r="BF297" s="28">
        <f t="shared" si="123"/>
        <v>21.714166666666664</v>
      </c>
      <c r="BG297" s="28">
        <f t="shared" si="123"/>
        <v>21.714166666666664</v>
      </c>
      <c r="BH297" s="28">
        <f t="shared" si="123"/>
        <v>21.714166666666664</v>
      </c>
      <c r="BI297" s="28">
        <f t="shared" si="123"/>
        <v>21.714166666666664</v>
      </c>
      <c r="BJ297" s="28">
        <f t="shared" si="123"/>
        <v>21.714166666666664</v>
      </c>
      <c r="BK297" s="28">
        <f t="shared" si="123"/>
        <v>21.714166666666664</v>
      </c>
      <c r="BL297" s="28">
        <f t="shared" si="123"/>
        <v>21.714166666666664</v>
      </c>
      <c r="BM297" s="28">
        <f t="shared" si="123"/>
        <v>21.714166666666664</v>
      </c>
      <c r="BN297" s="28">
        <f t="shared" si="123"/>
        <v>21.714166666666664</v>
      </c>
      <c r="BO297" s="28">
        <f t="shared" si="123"/>
        <v>21.714166666666664</v>
      </c>
      <c r="BP297" s="28">
        <f t="shared" si="123"/>
        <v>21.714166666666664</v>
      </c>
      <c r="BQ297" s="28">
        <f t="shared" si="123"/>
        <v>21.714166666666664</v>
      </c>
      <c r="BR297" s="28">
        <f t="shared" si="123"/>
        <v>21.714166666666664</v>
      </c>
      <c r="BS297" s="28">
        <f t="shared" si="123"/>
        <v>21.714166666666664</v>
      </c>
      <c r="BT297" s="28">
        <f t="shared" si="123"/>
        <v>21.714166666666664</v>
      </c>
      <c r="BU297" s="28">
        <f t="shared" si="123"/>
        <v>21.714166666666664</v>
      </c>
      <c r="BV297" s="28">
        <f t="shared" si="123"/>
        <v>21.714166666666664</v>
      </c>
      <c r="BW297" s="28">
        <f t="shared" si="123"/>
        <v>21.714166666666664</v>
      </c>
      <c r="BX297" s="28">
        <f t="shared" si="123"/>
        <v>21.714166666666664</v>
      </c>
      <c r="BY297" s="28">
        <f t="shared" si="123"/>
        <v>21.714166666666664</v>
      </c>
      <c r="BZ297" s="28">
        <f t="shared" si="123"/>
        <v>21.714166666666664</v>
      </c>
      <c r="CA297" s="28">
        <f t="shared" si="123"/>
        <v>21.714166666666664</v>
      </c>
      <c r="CB297" s="28">
        <f t="shared" si="123"/>
        <v>21.714166666666664</v>
      </c>
      <c r="CC297" s="6" t="s">
        <v>1856</v>
      </c>
    </row>
    <row r="298" spans="1:106" ht="15" hidden="1" customHeight="1">
      <c r="A298" s="1">
        <v>10050979</v>
      </c>
      <c r="B298" s="5">
        <v>42004.512256944443</v>
      </c>
      <c r="C298" s="5">
        <v>42095</v>
      </c>
      <c r="D298" s="5">
        <v>42234.957060185188</v>
      </c>
      <c r="E298" s="7">
        <v>0</v>
      </c>
      <c r="F298" s="3" t="s">
        <v>6</v>
      </c>
      <c r="G298" s="3" t="s">
        <v>217</v>
      </c>
      <c r="H298" s="3" t="s">
        <v>214</v>
      </c>
      <c r="K298" s="2"/>
      <c r="L298" s="2"/>
    </row>
    <row r="299" spans="1:106" ht="15" hidden="1" customHeight="1">
      <c r="A299" s="1">
        <v>10049694</v>
      </c>
      <c r="B299" s="5">
        <v>41682.428969907407</v>
      </c>
      <c r="C299" s="5">
        <v>42004</v>
      </c>
      <c r="D299" s="5">
        <v>42234.959953703707</v>
      </c>
      <c r="E299" s="7">
        <v>0</v>
      </c>
      <c r="F299" s="3" t="s">
        <v>0</v>
      </c>
      <c r="G299" s="3" t="s">
        <v>217</v>
      </c>
      <c r="H299" s="3" t="s">
        <v>214</v>
      </c>
      <c r="K299" s="2"/>
      <c r="L299" s="2"/>
    </row>
    <row r="300" spans="1:106" ht="15" hidden="1" customHeight="1">
      <c r="A300" s="1">
        <v>10050333</v>
      </c>
      <c r="B300" s="5">
        <v>41821.449236111112</v>
      </c>
      <c r="C300" s="5">
        <v>42114</v>
      </c>
      <c r="D300" s="5">
        <v>42235.33630787037</v>
      </c>
      <c r="E300" s="4">
        <v>0</v>
      </c>
      <c r="F300" s="3" t="s">
        <v>0</v>
      </c>
      <c r="G300" s="3" t="s">
        <v>217</v>
      </c>
      <c r="H300" s="3" t="s">
        <v>139</v>
      </c>
      <c r="K300" s="2"/>
      <c r="L300" s="2"/>
    </row>
    <row r="301" spans="1:106" ht="15" hidden="1" customHeight="1">
      <c r="A301" s="1">
        <v>10047617</v>
      </c>
      <c r="B301" s="5">
        <v>41292</v>
      </c>
      <c r="C301" s="5">
        <v>42174</v>
      </c>
      <c r="D301" s="5">
        <v>42235.367673611108</v>
      </c>
      <c r="E301" s="4">
        <f>((1020+71.4)/12)*11</f>
        <v>1000.45</v>
      </c>
      <c r="F301" s="3" t="s">
        <v>5</v>
      </c>
      <c r="G301" s="3" t="s">
        <v>20</v>
      </c>
      <c r="H301" s="3" t="s">
        <v>18</v>
      </c>
      <c r="K301" s="2"/>
      <c r="L301" s="2"/>
      <c r="AG301" s="28">
        <f>($E301*($H$1/12))/2</f>
        <v>4.168541666666667</v>
      </c>
      <c r="AH301" s="28">
        <f t="shared" ref="AH301:AR302" si="124">($E301*($H$1/12))/2</f>
        <v>4.168541666666667</v>
      </c>
      <c r="AI301" s="28">
        <f t="shared" si="124"/>
        <v>4.168541666666667</v>
      </c>
      <c r="AJ301" s="28">
        <f t="shared" si="124"/>
        <v>4.168541666666667</v>
      </c>
      <c r="AK301" s="28">
        <f t="shared" si="124"/>
        <v>4.168541666666667</v>
      </c>
      <c r="AL301" s="28">
        <f t="shared" si="124"/>
        <v>4.168541666666667</v>
      </c>
      <c r="AM301" s="28">
        <f t="shared" si="124"/>
        <v>4.168541666666667</v>
      </c>
      <c r="AN301" s="28">
        <f t="shared" si="124"/>
        <v>4.168541666666667</v>
      </c>
      <c r="AO301" s="28">
        <f t="shared" si="124"/>
        <v>4.168541666666667</v>
      </c>
      <c r="AP301" s="28">
        <f t="shared" si="124"/>
        <v>4.168541666666667</v>
      </c>
      <c r="AQ301" s="28">
        <f t="shared" si="124"/>
        <v>4.168541666666667</v>
      </c>
      <c r="AR301" s="28">
        <f t="shared" si="124"/>
        <v>4.168541666666667</v>
      </c>
      <c r="AS301" s="28">
        <f t="shared" ref="AS301:CB302" si="125">($E301*($H$1/12))</f>
        <v>8.3370833333333341</v>
      </c>
      <c r="AT301" s="28">
        <f t="shared" si="125"/>
        <v>8.3370833333333341</v>
      </c>
      <c r="AU301" s="28">
        <f t="shared" si="125"/>
        <v>8.3370833333333341</v>
      </c>
      <c r="AV301" s="28">
        <f t="shared" si="125"/>
        <v>8.3370833333333341</v>
      </c>
      <c r="AW301" s="28">
        <f t="shared" si="125"/>
        <v>8.3370833333333341</v>
      </c>
      <c r="AX301" s="28">
        <f t="shared" si="125"/>
        <v>8.3370833333333341</v>
      </c>
      <c r="AY301" s="28">
        <f t="shared" si="125"/>
        <v>8.3370833333333341</v>
      </c>
      <c r="AZ301" s="28">
        <f t="shared" si="125"/>
        <v>8.3370833333333341</v>
      </c>
      <c r="BA301" s="28">
        <f t="shared" si="125"/>
        <v>8.3370833333333341</v>
      </c>
      <c r="BB301" s="28">
        <f t="shared" si="125"/>
        <v>8.3370833333333341</v>
      </c>
      <c r="BC301" s="28">
        <f t="shared" si="125"/>
        <v>8.3370833333333341</v>
      </c>
      <c r="BD301" s="28">
        <f t="shared" si="125"/>
        <v>8.3370833333333341</v>
      </c>
      <c r="BE301" s="28">
        <f t="shared" si="125"/>
        <v>8.3370833333333341</v>
      </c>
      <c r="BF301" s="28">
        <f t="shared" si="125"/>
        <v>8.3370833333333341</v>
      </c>
      <c r="BG301" s="28">
        <f t="shared" si="125"/>
        <v>8.3370833333333341</v>
      </c>
      <c r="BH301" s="28">
        <f t="shared" si="125"/>
        <v>8.3370833333333341</v>
      </c>
      <c r="BI301" s="28">
        <f t="shared" si="125"/>
        <v>8.3370833333333341</v>
      </c>
      <c r="BJ301" s="28">
        <f t="shared" si="125"/>
        <v>8.3370833333333341</v>
      </c>
      <c r="BK301" s="28">
        <f t="shared" si="125"/>
        <v>8.3370833333333341</v>
      </c>
      <c r="BL301" s="28">
        <f t="shared" si="125"/>
        <v>8.3370833333333341</v>
      </c>
      <c r="BM301" s="28">
        <f t="shared" si="125"/>
        <v>8.3370833333333341</v>
      </c>
      <c r="BN301" s="28">
        <f t="shared" si="125"/>
        <v>8.3370833333333341</v>
      </c>
      <c r="BO301" s="28">
        <f t="shared" si="125"/>
        <v>8.3370833333333341</v>
      </c>
      <c r="BP301" s="28">
        <f t="shared" si="125"/>
        <v>8.3370833333333341</v>
      </c>
      <c r="BQ301" s="28">
        <f t="shared" si="125"/>
        <v>8.3370833333333341</v>
      </c>
      <c r="BR301" s="28">
        <f t="shared" si="125"/>
        <v>8.3370833333333341</v>
      </c>
      <c r="BS301" s="28">
        <f t="shared" si="125"/>
        <v>8.3370833333333341</v>
      </c>
      <c r="BT301" s="28">
        <f t="shared" si="125"/>
        <v>8.3370833333333341</v>
      </c>
      <c r="BU301" s="28">
        <f t="shared" si="125"/>
        <v>8.3370833333333341</v>
      </c>
      <c r="BV301" s="28">
        <f t="shared" si="125"/>
        <v>8.3370833333333341</v>
      </c>
      <c r="BW301" s="28">
        <f t="shared" si="125"/>
        <v>8.3370833333333341</v>
      </c>
      <c r="BX301" s="28">
        <f t="shared" si="125"/>
        <v>8.3370833333333341</v>
      </c>
      <c r="BY301" s="28">
        <f t="shared" si="125"/>
        <v>8.3370833333333341</v>
      </c>
      <c r="BZ301" s="28">
        <f t="shared" si="125"/>
        <v>8.3370833333333341</v>
      </c>
      <c r="CA301" s="28">
        <f t="shared" si="125"/>
        <v>8.3370833333333341</v>
      </c>
      <c r="CB301" s="28">
        <f t="shared" si="125"/>
        <v>8.3370833333333341</v>
      </c>
      <c r="CC301" s="6" t="s">
        <v>1856</v>
      </c>
    </row>
    <row r="302" spans="1:106" ht="15" hidden="1" customHeight="1">
      <c r="A302" s="1">
        <v>10050889</v>
      </c>
      <c r="B302" s="5">
        <v>41963.451354166667</v>
      </c>
      <c r="C302" s="5">
        <v>42121</v>
      </c>
      <c r="D302" s="5">
        <v>42235.369328703702</v>
      </c>
      <c r="E302" s="4">
        <v>17080.18</v>
      </c>
      <c r="F302" s="3" t="s">
        <v>6</v>
      </c>
      <c r="G302" s="3" t="s">
        <v>28</v>
      </c>
      <c r="H302" s="3" t="s">
        <v>26</v>
      </c>
      <c r="K302" s="2"/>
      <c r="L302" s="2"/>
      <c r="AG302" s="28">
        <f>($E302*($H$1/12))/2</f>
        <v>71.167416666666668</v>
      </c>
      <c r="AH302" s="28">
        <f t="shared" si="124"/>
        <v>71.167416666666668</v>
      </c>
      <c r="AI302" s="28">
        <f t="shared" si="124"/>
        <v>71.167416666666668</v>
      </c>
      <c r="AJ302" s="28">
        <f t="shared" si="124"/>
        <v>71.167416666666668</v>
      </c>
      <c r="AK302" s="28">
        <f t="shared" si="124"/>
        <v>71.167416666666668</v>
      </c>
      <c r="AL302" s="28">
        <f t="shared" si="124"/>
        <v>71.167416666666668</v>
      </c>
      <c r="AM302" s="28">
        <f t="shared" si="124"/>
        <v>71.167416666666668</v>
      </c>
      <c r="AN302" s="28">
        <f t="shared" si="124"/>
        <v>71.167416666666668</v>
      </c>
      <c r="AO302" s="28">
        <f t="shared" si="124"/>
        <v>71.167416666666668</v>
      </c>
      <c r="AP302" s="28">
        <f t="shared" si="124"/>
        <v>71.167416666666668</v>
      </c>
      <c r="AQ302" s="28">
        <f t="shared" si="124"/>
        <v>71.167416666666668</v>
      </c>
      <c r="AR302" s="28">
        <f t="shared" si="124"/>
        <v>71.167416666666668</v>
      </c>
      <c r="AS302" s="28">
        <f t="shared" si="125"/>
        <v>142.33483333333334</v>
      </c>
      <c r="AT302" s="28">
        <f t="shared" si="125"/>
        <v>142.33483333333334</v>
      </c>
      <c r="AU302" s="28">
        <f t="shared" si="125"/>
        <v>142.33483333333334</v>
      </c>
      <c r="AV302" s="28">
        <f t="shared" si="125"/>
        <v>142.33483333333334</v>
      </c>
      <c r="AW302" s="28">
        <f t="shared" si="125"/>
        <v>142.33483333333334</v>
      </c>
      <c r="AX302" s="28">
        <f t="shared" si="125"/>
        <v>142.33483333333334</v>
      </c>
      <c r="AY302" s="28">
        <f t="shared" si="125"/>
        <v>142.33483333333334</v>
      </c>
      <c r="AZ302" s="28">
        <f t="shared" si="125"/>
        <v>142.33483333333334</v>
      </c>
      <c r="BA302" s="28">
        <f t="shared" si="125"/>
        <v>142.33483333333334</v>
      </c>
      <c r="BB302" s="28">
        <f t="shared" si="125"/>
        <v>142.33483333333334</v>
      </c>
      <c r="BC302" s="28">
        <f t="shared" si="125"/>
        <v>142.33483333333334</v>
      </c>
      <c r="BD302" s="28">
        <f t="shared" si="125"/>
        <v>142.33483333333334</v>
      </c>
      <c r="BE302" s="28">
        <f t="shared" si="125"/>
        <v>142.33483333333334</v>
      </c>
      <c r="BF302" s="28">
        <f t="shared" si="125"/>
        <v>142.33483333333334</v>
      </c>
      <c r="BG302" s="28">
        <f t="shared" si="125"/>
        <v>142.33483333333334</v>
      </c>
      <c r="BH302" s="28">
        <f t="shared" si="125"/>
        <v>142.33483333333334</v>
      </c>
      <c r="BI302" s="28">
        <f t="shared" si="125"/>
        <v>142.33483333333334</v>
      </c>
      <c r="BJ302" s="28">
        <f t="shared" si="125"/>
        <v>142.33483333333334</v>
      </c>
      <c r="BK302" s="28">
        <f t="shared" si="125"/>
        <v>142.33483333333334</v>
      </c>
      <c r="BL302" s="28">
        <f t="shared" si="125"/>
        <v>142.33483333333334</v>
      </c>
      <c r="BM302" s="28">
        <f t="shared" si="125"/>
        <v>142.33483333333334</v>
      </c>
      <c r="BN302" s="28">
        <f t="shared" si="125"/>
        <v>142.33483333333334</v>
      </c>
      <c r="BO302" s="28">
        <f t="shared" si="125"/>
        <v>142.33483333333334</v>
      </c>
      <c r="BP302" s="28">
        <f t="shared" si="125"/>
        <v>142.33483333333334</v>
      </c>
      <c r="BQ302" s="28">
        <f t="shared" si="125"/>
        <v>142.33483333333334</v>
      </c>
      <c r="BR302" s="28">
        <f t="shared" si="125"/>
        <v>142.33483333333334</v>
      </c>
      <c r="BS302" s="28">
        <f t="shared" si="125"/>
        <v>142.33483333333334</v>
      </c>
      <c r="BT302" s="28">
        <f t="shared" si="125"/>
        <v>142.33483333333334</v>
      </c>
      <c r="BU302" s="28">
        <f t="shared" si="125"/>
        <v>142.33483333333334</v>
      </c>
      <c r="BV302" s="28">
        <f t="shared" si="125"/>
        <v>142.33483333333334</v>
      </c>
      <c r="BW302" s="28">
        <f t="shared" si="125"/>
        <v>142.33483333333334</v>
      </c>
      <c r="BX302" s="28">
        <f t="shared" si="125"/>
        <v>142.33483333333334</v>
      </c>
      <c r="BY302" s="28">
        <f t="shared" si="125"/>
        <v>142.33483333333334</v>
      </c>
      <c r="BZ302" s="28">
        <f t="shared" si="125"/>
        <v>142.33483333333334</v>
      </c>
      <c r="CA302" s="28">
        <f t="shared" si="125"/>
        <v>142.33483333333334</v>
      </c>
      <c r="CB302" s="28">
        <f t="shared" si="125"/>
        <v>142.33483333333334</v>
      </c>
      <c r="CC302" s="6" t="s">
        <v>1856</v>
      </c>
    </row>
    <row r="303" spans="1:106" ht="15" hidden="1" customHeight="1">
      <c r="A303" s="1">
        <v>10048022</v>
      </c>
      <c r="B303" s="5">
        <v>41367</v>
      </c>
      <c r="C303" s="5">
        <v>42095</v>
      </c>
      <c r="D303" s="5">
        <v>42235.371747685182</v>
      </c>
      <c r="E303" s="7">
        <v>0</v>
      </c>
      <c r="F303" s="3" t="s">
        <v>184</v>
      </c>
      <c r="G303" s="3" t="s">
        <v>217</v>
      </c>
      <c r="H303" s="3" t="s">
        <v>214</v>
      </c>
      <c r="K303" s="2"/>
      <c r="L303" s="2"/>
    </row>
    <row r="304" spans="1:106" ht="15" hidden="1" customHeight="1">
      <c r="A304" s="1">
        <v>10050803</v>
      </c>
      <c r="B304" s="5">
        <v>41947.391921296294</v>
      </c>
      <c r="C304" s="5">
        <v>42130</v>
      </c>
      <c r="D304" s="5">
        <v>42235.383344907408</v>
      </c>
      <c r="E304" s="7">
        <v>0</v>
      </c>
      <c r="F304" s="3" t="s">
        <v>6</v>
      </c>
      <c r="G304" s="3" t="s">
        <v>217</v>
      </c>
      <c r="H304" s="3" t="s">
        <v>214</v>
      </c>
      <c r="K304" s="2"/>
      <c r="L304" s="2"/>
    </row>
    <row r="305" spans="1:118" ht="15" hidden="1" customHeight="1">
      <c r="A305" s="1">
        <v>10050730</v>
      </c>
      <c r="B305" s="5">
        <v>41913.716053240743</v>
      </c>
      <c r="C305" s="5">
        <v>42019</v>
      </c>
      <c r="D305" s="5">
        <v>42235.434317129628</v>
      </c>
      <c r="E305" s="7">
        <v>0</v>
      </c>
      <c r="F305" s="3" t="s">
        <v>6</v>
      </c>
      <c r="G305" s="3" t="s">
        <v>217</v>
      </c>
      <c r="H305" s="3" t="s">
        <v>214</v>
      </c>
      <c r="K305" s="2"/>
      <c r="L305" s="2"/>
    </row>
    <row r="306" spans="1:118" ht="15" hidden="1" customHeight="1">
      <c r="A306" s="1">
        <v>10050731</v>
      </c>
      <c r="B306" s="5">
        <v>41913.748993055553</v>
      </c>
      <c r="C306" s="5">
        <v>42051</v>
      </c>
      <c r="D306" s="5">
        <v>42235.434328703705</v>
      </c>
      <c r="E306" s="4">
        <v>107.44</v>
      </c>
      <c r="F306" s="3" t="s">
        <v>5</v>
      </c>
      <c r="G306" s="3" t="s">
        <v>105</v>
      </c>
      <c r="H306" s="3" t="s">
        <v>175</v>
      </c>
      <c r="K306" s="2"/>
      <c r="L306" s="2"/>
      <c r="AG306" s="28">
        <f t="shared" ref="AG306:AG311" si="126">($E306*($H$1/12))/2</f>
        <v>0.44766666666666666</v>
      </c>
      <c r="AH306" s="28">
        <f t="shared" ref="AH306:AR311" si="127">($E306*($H$1/12))/2</f>
        <v>0.44766666666666666</v>
      </c>
      <c r="AI306" s="28">
        <f t="shared" si="127"/>
        <v>0.44766666666666666</v>
      </c>
      <c r="AJ306" s="28">
        <f t="shared" si="127"/>
        <v>0.44766666666666666</v>
      </c>
      <c r="AK306" s="28">
        <f t="shared" si="127"/>
        <v>0.44766666666666666</v>
      </c>
      <c r="AL306" s="28">
        <f t="shared" si="127"/>
        <v>0.44766666666666666</v>
      </c>
      <c r="AM306" s="28">
        <f t="shared" si="127"/>
        <v>0.44766666666666666</v>
      </c>
      <c r="AN306" s="28">
        <f t="shared" si="127"/>
        <v>0.44766666666666666</v>
      </c>
      <c r="AO306" s="28">
        <f t="shared" si="127"/>
        <v>0.44766666666666666</v>
      </c>
      <c r="AP306" s="28">
        <f t="shared" si="127"/>
        <v>0.44766666666666666</v>
      </c>
      <c r="AQ306" s="28">
        <f t="shared" si="127"/>
        <v>0.44766666666666666</v>
      </c>
      <c r="AR306" s="28">
        <f t="shared" si="127"/>
        <v>0.44766666666666666</v>
      </c>
      <c r="AS306" s="28">
        <f t="shared" ref="AS306:CB311" si="128">($E306*($H$1/12))</f>
        <v>0.89533333333333331</v>
      </c>
      <c r="AT306" s="28">
        <f t="shared" si="128"/>
        <v>0.89533333333333331</v>
      </c>
      <c r="AU306" s="28">
        <f t="shared" si="128"/>
        <v>0.89533333333333331</v>
      </c>
      <c r="AV306" s="28">
        <f t="shared" si="128"/>
        <v>0.89533333333333331</v>
      </c>
      <c r="AW306" s="28">
        <f t="shared" si="128"/>
        <v>0.89533333333333331</v>
      </c>
      <c r="AX306" s="28">
        <f t="shared" si="128"/>
        <v>0.89533333333333331</v>
      </c>
      <c r="AY306" s="28">
        <f t="shared" si="128"/>
        <v>0.89533333333333331</v>
      </c>
      <c r="AZ306" s="28">
        <f t="shared" si="128"/>
        <v>0.89533333333333331</v>
      </c>
      <c r="BA306" s="28">
        <f t="shared" si="128"/>
        <v>0.89533333333333331</v>
      </c>
      <c r="BB306" s="28">
        <f t="shared" si="128"/>
        <v>0.89533333333333331</v>
      </c>
      <c r="BC306" s="28">
        <f t="shared" si="128"/>
        <v>0.89533333333333331</v>
      </c>
      <c r="BD306" s="28">
        <f t="shared" si="128"/>
        <v>0.89533333333333331</v>
      </c>
      <c r="BE306" s="28">
        <f t="shared" si="128"/>
        <v>0.89533333333333331</v>
      </c>
      <c r="BF306" s="28">
        <f t="shared" si="128"/>
        <v>0.89533333333333331</v>
      </c>
      <c r="BG306" s="28">
        <f t="shared" si="128"/>
        <v>0.89533333333333331</v>
      </c>
      <c r="BH306" s="28">
        <f t="shared" si="128"/>
        <v>0.89533333333333331</v>
      </c>
      <c r="BI306" s="28">
        <f t="shared" si="128"/>
        <v>0.89533333333333331</v>
      </c>
      <c r="BJ306" s="28">
        <f t="shared" si="128"/>
        <v>0.89533333333333331</v>
      </c>
      <c r="BK306" s="28">
        <f t="shared" si="128"/>
        <v>0.89533333333333331</v>
      </c>
      <c r="BL306" s="28">
        <f t="shared" si="128"/>
        <v>0.89533333333333331</v>
      </c>
      <c r="BM306" s="28">
        <f t="shared" si="128"/>
        <v>0.89533333333333331</v>
      </c>
      <c r="BN306" s="28">
        <f t="shared" si="128"/>
        <v>0.89533333333333331</v>
      </c>
      <c r="BO306" s="28">
        <f t="shared" si="128"/>
        <v>0.89533333333333331</v>
      </c>
      <c r="BP306" s="28">
        <f t="shared" si="128"/>
        <v>0.89533333333333331</v>
      </c>
      <c r="BQ306" s="28">
        <f t="shared" si="128"/>
        <v>0.89533333333333331</v>
      </c>
      <c r="BR306" s="28">
        <f t="shared" si="128"/>
        <v>0.89533333333333331</v>
      </c>
      <c r="BS306" s="28">
        <f t="shared" si="128"/>
        <v>0.89533333333333331</v>
      </c>
      <c r="BT306" s="28">
        <f t="shared" si="128"/>
        <v>0.89533333333333331</v>
      </c>
      <c r="BU306" s="28">
        <f t="shared" si="128"/>
        <v>0.89533333333333331</v>
      </c>
      <c r="BV306" s="28">
        <f t="shared" si="128"/>
        <v>0.89533333333333331</v>
      </c>
      <c r="BW306" s="28">
        <f t="shared" si="128"/>
        <v>0.89533333333333331</v>
      </c>
      <c r="BX306" s="28">
        <f t="shared" si="128"/>
        <v>0.89533333333333331</v>
      </c>
      <c r="BY306" s="28">
        <f t="shared" si="128"/>
        <v>0.89533333333333331</v>
      </c>
      <c r="BZ306" s="28">
        <f t="shared" si="128"/>
        <v>0.89533333333333331</v>
      </c>
      <c r="CA306" s="28">
        <f t="shared" si="128"/>
        <v>0.89533333333333331</v>
      </c>
      <c r="CB306" s="28">
        <f t="shared" si="128"/>
        <v>0.89533333333333331</v>
      </c>
      <c r="CC306" s="6" t="s">
        <v>1856</v>
      </c>
    </row>
    <row r="307" spans="1:118" ht="60" hidden="1" customHeight="1">
      <c r="A307" s="1">
        <v>10050989</v>
      </c>
      <c r="B307" s="5">
        <v>42012.351631944446</v>
      </c>
      <c r="C307" s="5">
        <v>42122</v>
      </c>
      <c r="D307" s="5">
        <v>42240.916307870371</v>
      </c>
      <c r="E307" s="4">
        <v>42680.160000000003</v>
      </c>
      <c r="F307" s="3" t="s">
        <v>6</v>
      </c>
      <c r="G307" s="8" t="s">
        <v>77</v>
      </c>
      <c r="H307" s="3" t="s">
        <v>67</v>
      </c>
      <c r="K307" s="2"/>
      <c r="L307" s="2"/>
      <c r="AG307" s="28">
        <f t="shared" si="126"/>
        <v>177.834</v>
      </c>
      <c r="AH307" s="28">
        <f t="shared" si="127"/>
        <v>177.834</v>
      </c>
      <c r="AI307" s="28">
        <f t="shared" si="127"/>
        <v>177.834</v>
      </c>
      <c r="AJ307" s="28">
        <f t="shared" si="127"/>
        <v>177.834</v>
      </c>
      <c r="AK307" s="28">
        <f t="shared" si="127"/>
        <v>177.834</v>
      </c>
      <c r="AL307" s="28">
        <f t="shared" si="127"/>
        <v>177.834</v>
      </c>
      <c r="AM307" s="28">
        <f t="shared" si="127"/>
        <v>177.834</v>
      </c>
      <c r="AN307" s="28">
        <f t="shared" si="127"/>
        <v>177.834</v>
      </c>
      <c r="AO307" s="28">
        <f t="shared" si="127"/>
        <v>177.834</v>
      </c>
      <c r="AP307" s="28">
        <f t="shared" si="127"/>
        <v>177.834</v>
      </c>
      <c r="AQ307" s="28">
        <f t="shared" si="127"/>
        <v>177.834</v>
      </c>
      <c r="AR307" s="28">
        <f t="shared" si="127"/>
        <v>177.834</v>
      </c>
      <c r="AS307" s="28">
        <f t="shared" si="128"/>
        <v>355.66800000000001</v>
      </c>
      <c r="AT307" s="28">
        <f t="shared" si="128"/>
        <v>355.66800000000001</v>
      </c>
      <c r="AU307" s="28">
        <f t="shared" si="128"/>
        <v>355.66800000000001</v>
      </c>
      <c r="AV307" s="28">
        <f t="shared" si="128"/>
        <v>355.66800000000001</v>
      </c>
      <c r="AW307" s="28">
        <f t="shared" si="128"/>
        <v>355.66800000000001</v>
      </c>
      <c r="AX307" s="28">
        <f t="shared" si="128"/>
        <v>355.66800000000001</v>
      </c>
      <c r="AY307" s="28">
        <f t="shared" si="128"/>
        <v>355.66800000000001</v>
      </c>
      <c r="AZ307" s="28">
        <f t="shared" si="128"/>
        <v>355.66800000000001</v>
      </c>
      <c r="BA307" s="28">
        <f t="shared" si="128"/>
        <v>355.66800000000001</v>
      </c>
      <c r="BB307" s="28">
        <f t="shared" si="128"/>
        <v>355.66800000000001</v>
      </c>
      <c r="BC307" s="28">
        <f t="shared" si="128"/>
        <v>355.66800000000001</v>
      </c>
      <c r="BD307" s="28">
        <f t="shared" si="128"/>
        <v>355.66800000000001</v>
      </c>
      <c r="BE307" s="28">
        <f t="shared" si="128"/>
        <v>355.66800000000001</v>
      </c>
      <c r="BF307" s="28">
        <f t="shared" si="128"/>
        <v>355.66800000000001</v>
      </c>
      <c r="BG307" s="28">
        <f t="shared" si="128"/>
        <v>355.66800000000001</v>
      </c>
      <c r="BH307" s="28">
        <f t="shared" si="128"/>
        <v>355.66800000000001</v>
      </c>
      <c r="BI307" s="28">
        <f t="shared" si="128"/>
        <v>355.66800000000001</v>
      </c>
      <c r="BJ307" s="28">
        <f t="shared" si="128"/>
        <v>355.66800000000001</v>
      </c>
      <c r="BK307" s="28">
        <f t="shared" si="128"/>
        <v>355.66800000000001</v>
      </c>
      <c r="BL307" s="28">
        <f t="shared" si="128"/>
        <v>355.66800000000001</v>
      </c>
      <c r="BM307" s="28">
        <f t="shared" si="128"/>
        <v>355.66800000000001</v>
      </c>
      <c r="BN307" s="28">
        <f t="shared" si="128"/>
        <v>355.66800000000001</v>
      </c>
      <c r="BO307" s="28">
        <f t="shared" si="128"/>
        <v>355.66800000000001</v>
      </c>
      <c r="BP307" s="28">
        <f t="shared" si="128"/>
        <v>355.66800000000001</v>
      </c>
      <c r="BQ307" s="28">
        <f t="shared" si="128"/>
        <v>355.66800000000001</v>
      </c>
      <c r="BR307" s="28">
        <f t="shared" si="128"/>
        <v>355.66800000000001</v>
      </c>
      <c r="BS307" s="28">
        <f t="shared" si="128"/>
        <v>355.66800000000001</v>
      </c>
      <c r="BT307" s="28">
        <f t="shared" si="128"/>
        <v>355.66800000000001</v>
      </c>
      <c r="BU307" s="28">
        <f t="shared" si="128"/>
        <v>355.66800000000001</v>
      </c>
      <c r="BV307" s="28">
        <f t="shared" si="128"/>
        <v>355.66800000000001</v>
      </c>
      <c r="BW307" s="28">
        <f t="shared" si="128"/>
        <v>355.66800000000001</v>
      </c>
      <c r="BX307" s="28">
        <f t="shared" si="128"/>
        <v>355.66800000000001</v>
      </c>
      <c r="BY307" s="28">
        <f t="shared" si="128"/>
        <v>355.66800000000001</v>
      </c>
      <c r="BZ307" s="28">
        <f t="shared" si="128"/>
        <v>355.66800000000001</v>
      </c>
      <c r="CA307" s="28">
        <f t="shared" si="128"/>
        <v>355.66800000000001</v>
      </c>
      <c r="CB307" s="28">
        <f t="shared" si="128"/>
        <v>355.66800000000001</v>
      </c>
      <c r="CC307" s="6" t="s">
        <v>1856</v>
      </c>
    </row>
    <row r="308" spans="1:118" ht="60" hidden="1" customHeight="1">
      <c r="A308" s="1">
        <v>10050990</v>
      </c>
      <c r="B308" s="5">
        <v>42012.379259259258</v>
      </c>
      <c r="C308" s="5">
        <v>42122</v>
      </c>
      <c r="D308" s="5">
        <v>42240.916620370372</v>
      </c>
      <c r="E308" s="4">
        <v>57163.41</v>
      </c>
      <c r="F308" s="3" t="s">
        <v>7</v>
      </c>
      <c r="G308" s="8" t="s">
        <v>133</v>
      </c>
      <c r="H308" s="3" t="s">
        <v>58</v>
      </c>
      <c r="K308" s="2"/>
      <c r="L308" s="2"/>
      <c r="AG308" s="28">
        <f t="shared" si="126"/>
        <v>238.18087500000001</v>
      </c>
      <c r="AH308" s="28">
        <f t="shared" si="127"/>
        <v>238.18087500000001</v>
      </c>
      <c r="AI308" s="28">
        <f t="shared" si="127"/>
        <v>238.18087500000001</v>
      </c>
      <c r="AJ308" s="28">
        <f t="shared" si="127"/>
        <v>238.18087500000001</v>
      </c>
      <c r="AK308" s="28">
        <f t="shared" si="127"/>
        <v>238.18087500000001</v>
      </c>
      <c r="AL308" s="28">
        <f t="shared" si="127"/>
        <v>238.18087500000001</v>
      </c>
      <c r="AM308" s="28">
        <f t="shared" si="127"/>
        <v>238.18087500000001</v>
      </c>
      <c r="AN308" s="28">
        <f t="shared" si="127"/>
        <v>238.18087500000001</v>
      </c>
      <c r="AO308" s="28">
        <f t="shared" si="127"/>
        <v>238.18087500000001</v>
      </c>
      <c r="AP308" s="28">
        <f t="shared" si="127"/>
        <v>238.18087500000001</v>
      </c>
      <c r="AQ308" s="28">
        <f t="shared" si="127"/>
        <v>238.18087500000001</v>
      </c>
      <c r="AR308" s="28">
        <f t="shared" si="127"/>
        <v>238.18087500000001</v>
      </c>
      <c r="AS308" s="28">
        <f t="shared" si="128"/>
        <v>476.36175000000003</v>
      </c>
      <c r="AT308" s="28">
        <f t="shared" si="128"/>
        <v>476.36175000000003</v>
      </c>
      <c r="AU308" s="28">
        <f t="shared" si="128"/>
        <v>476.36175000000003</v>
      </c>
      <c r="AV308" s="28">
        <f t="shared" si="128"/>
        <v>476.36175000000003</v>
      </c>
      <c r="AW308" s="28">
        <f t="shared" si="128"/>
        <v>476.36175000000003</v>
      </c>
      <c r="AX308" s="28">
        <f t="shared" si="128"/>
        <v>476.36175000000003</v>
      </c>
      <c r="AY308" s="28">
        <f t="shared" si="128"/>
        <v>476.36175000000003</v>
      </c>
      <c r="AZ308" s="28">
        <f t="shared" si="128"/>
        <v>476.36175000000003</v>
      </c>
      <c r="BA308" s="28">
        <f t="shared" si="128"/>
        <v>476.36175000000003</v>
      </c>
      <c r="BB308" s="28">
        <f t="shared" si="128"/>
        <v>476.36175000000003</v>
      </c>
      <c r="BC308" s="28">
        <f t="shared" si="128"/>
        <v>476.36175000000003</v>
      </c>
      <c r="BD308" s="28">
        <f t="shared" si="128"/>
        <v>476.36175000000003</v>
      </c>
      <c r="BE308" s="28">
        <f t="shared" si="128"/>
        <v>476.36175000000003</v>
      </c>
      <c r="BF308" s="28">
        <f t="shared" si="128"/>
        <v>476.36175000000003</v>
      </c>
      <c r="BG308" s="28">
        <f t="shared" si="128"/>
        <v>476.36175000000003</v>
      </c>
      <c r="BH308" s="28">
        <f t="shared" si="128"/>
        <v>476.36175000000003</v>
      </c>
      <c r="BI308" s="28">
        <f t="shared" si="128"/>
        <v>476.36175000000003</v>
      </c>
      <c r="BJ308" s="28">
        <f t="shared" si="128"/>
        <v>476.36175000000003</v>
      </c>
      <c r="BK308" s="28">
        <f t="shared" si="128"/>
        <v>476.36175000000003</v>
      </c>
      <c r="BL308" s="28">
        <f t="shared" si="128"/>
        <v>476.36175000000003</v>
      </c>
      <c r="BM308" s="28">
        <f t="shared" si="128"/>
        <v>476.36175000000003</v>
      </c>
      <c r="BN308" s="28">
        <f t="shared" si="128"/>
        <v>476.36175000000003</v>
      </c>
      <c r="BO308" s="28">
        <f t="shared" si="128"/>
        <v>476.36175000000003</v>
      </c>
      <c r="BP308" s="28">
        <f t="shared" si="128"/>
        <v>476.36175000000003</v>
      </c>
      <c r="BQ308" s="28">
        <f t="shared" si="128"/>
        <v>476.36175000000003</v>
      </c>
      <c r="BR308" s="28">
        <f t="shared" si="128"/>
        <v>476.36175000000003</v>
      </c>
      <c r="BS308" s="28">
        <f t="shared" si="128"/>
        <v>476.36175000000003</v>
      </c>
      <c r="BT308" s="28">
        <f t="shared" si="128"/>
        <v>476.36175000000003</v>
      </c>
      <c r="BU308" s="28">
        <f t="shared" si="128"/>
        <v>476.36175000000003</v>
      </c>
      <c r="BV308" s="28">
        <f t="shared" si="128"/>
        <v>476.36175000000003</v>
      </c>
      <c r="BW308" s="28">
        <f t="shared" si="128"/>
        <v>476.36175000000003</v>
      </c>
      <c r="BX308" s="28">
        <f t="shared" si="128"/>
        <v>476.36175000000003</v>
      </c>
      <c r="BY308" s="28">
        <f t="shared" si="128"/>
        <v>476.36175000000003</v>
      </c>
      <c r="BZ308" s="28">
        <f t="shared" si="128"/>
        <v>476.36175000000003</v>
      </c>
      <c r="CA308" s="28">
        <f t="shared" si="128"/>
        <v>476.36175000000003</v>
      </c>
      <c r="CB308" s="28">
        <f t="shared" si="128"/>
        <v>476.36175000000003</v>
      </c>
      <c r="CC308" s="6" t="s">
        <v>1856</v>
      </c>
    </row>
    <row r="309" spans="1:118" ht="15" hidden="1" customHeight="1">
      <c r="A309" s="1">
        <v>10050748</v>
      </c>
      <c r="B309" s="5">
        <v>41927.700775462959</v>
      </c>
      <c r="C309" s="5">
        <v>42118</v>
      </c>
      <c r="D309" s="5">
        <v>42240.917847222219</v>
      </c>
      <c r="E309" s="4">
        <v>7958.13</v>
      </c>
      <c r="F309" s="3" t="s">
        <v>6</v>
      </c>
      <c r="G309" s="3" t="s">
        <v>106</v>
      </c>
      <c r="H309" s="3" t="s">
        <v>40</v>
      </c>
      <c r="K309" s="2"/>
      <c r="L309" s="2"/>
      <c r="AG309" s="28">
        <f t="shared" si="126"/>
        <v>33.158875000000002</v>
      </c>
      <c r="AH309" s="28">
        <f t="shared" si="127"/>
        <v>33.158875000000002</v>
      </c>
      <c r="AI309" s="28">
        <f t="shared" si="127"/>
        <v>33.158875000000002</v>
      </c>
      <c r="AJ309" s="28">
        <f t="shared" si="127"/>
        <v>33.158875000000002</v>
      </c>
      <c r="AK309" s="28">
        <f t="shared" si="127"/>
        <v>33.158875000000002</v>
      </c>
      <c r="AL309" s="28">
        <f t="shared" si="127"/>
        <v>33.158875000000002</v>
      </c>
      <c r="AM309" s="28">
        <f t="shared" si="127"/>
        <v>33.158875000000002</v>
      </c>
      <c r="AN309" s="28">
        <f t="shared" si="127"/>
        <v>33.158875000000002</v>
      </c>
      <c r="AO309" s="28">
        <f t="shared" si="127"/>
        <v>33.158875000000002</v>
      </c>
      <c r="AP309" s="28">
        <f t="shared" si="127"/>
        <v>33.158875000000002</v>
      </c>
      <c r="AQ309" s="28">
        <f t="shared" si="127"/>
        <v>33.158875000000002</v>
      </c>
      <c r="AR309" s="28">
        <f t="shared" si="127"/>
        <v>33.158875000000002</v>
      </c>
      <c r="AS309" s="28">
        <f t="shared" si="128"/>
        <v>66.317750000000004</v>
      </c>
      <c r="AT309" s="28">
        <f t="shared" si="128"/>
        <v>66.317750000000004</v>
      </c>
      <c r="AU309" s="28">
        <f t="shared" si="128"/>
        <v>66.317750000000004</v>
      </c>
      <c r="AV309" s="28">
        <f t="shared" si="128"/>
        <v>66.317750000000004</v>
      </c>
      <c r="AW309" s="28">
        <f t="shared" si="128"/>
        <v>66.317750000000004</v>
      </c>
      <c r="AX309" s="28">
        <f t="shared" si="128"/>
        <v>66.317750000000004</v>
      </c>
      <c r="AY309" s="28">
        <f t="shared" si="128"/>
        <v>66.317750000000004</v>
      </c>
      <c r="AZ309" s="28">
        <f t="shared" si="128"/>
        <v>66.317750000000004</v>
      </c>
      <c r="BA309" s="28">
        <f t="shared" si="128"/>
        <v>66.317750000000004</v>
      </c>
      <c r="BB309" s="28">
        <f t="shared" si="128"/>
        <v>66.317750000000004</v>
      </c>
      <c r="BC309" s="28">
        <f t="shared" si="128"/>
        <v>66.317750000000004</v>
      </c>
      <c r="BD309" s="28">
        <f t="shared" si="128"/>
        <v>66.317750000000004</v>
      </c>
      <c r="BE309" s="28">
        <f t="shared" si="128"/>
        <v>66.317750000000004</v>
      </c>
      <c r="BF309" s="28">
        <f t="shared" si="128"/>
        <v>66.317750000000004</v>
      </c>
      <c r="BG309" s="28">
        <f t="shared" si="128"/>
        <v>66.317750000000004</v>
      </c>
      <c r="BH309" s="28">
        <f t="shared" si="128"/>
        <v>66.317750000000004</v>
      </c>
      <c r="BI309" s="28">
        <f t="shared" si="128"/>
        <v>66.317750000000004</v>
      </c>
      <c r="BJ309" s="28">
        <f t="shared" si="128"/>
        <v>66.317750000000004</v>
      </c>
      <c r="BK309" s="28">
        <f t="shared" si="128"/>
        <v>66.317750000000004</v>
      </c>
      <c r="BL309" s="28">
        <f t="shared" si="128"/>
        <v>66.317750000000004</v>
      </c>
      <c r="BM309" s="28">
        <f t="shared" si="128"/>
        <v>66.317750000000004</v>
      </c>
      <c r="BN309" s="28">
        <f t="shared" si="128"/>
        <v>66.317750000000004</v>
      </c>
      <c r="BO309" s="28">
        <f t="shared" si="128"/>
        <v>66.317750000000004</v>
      </c>
      <c r="BP309" s="28">
        <f t="shared" si="128"/>
        <v>66.317750000000004</v>
      </c>
      <c r="BQ309" s="28">
        <f t="shared" si="128"/>
        <v>66.317750000000004</v>
      </c>
      <c r="BR309" s="28">
        <f t="shared" si="128"/>
        <v>66.317750000000004</v>
      </c>
      <c r="BS309" s="28">
        <f t="shared" si="128"/>
        <v>66.317750000000004</v>
      </c>
      <c r="BT309" s="28">
        <f t="shared" si="128"/>
        <v>66.317750000000004</v>
      </c>
      <c r="BU309" s="28">
        <f t="shared" si="128"/>
        <v>66.317750000000004</v>
      </c>
      <c r="BV309" s="28">
        <f t="shared" si="128"/>
        <v>66.317750000000004</v>
      </c>
      <c r="BW309" s="28">
        <f t="shared" si="128"/>
        <v>66.317750000000004</v>
      </c>
      <c r="BX309" s="28">
        <f t="shared" si="128"/>
        <v>66.317750000000004</v>
      </c>
      <c r="BY309" s="28">
        <f t="shared" si="128"/>
        <v>66.317750000000004</v>
      </c>
      <c r="BZ309" s="28">
        <f t="shared" si="128"/>
        <v>66.317750000000004</v>
      </c>
      <c r="CA309" s="28">
        <f t="shared" si="128"/>
        <v>66.317750000000004</v>
      </c>
      <c r="CB309" s="28">
        <f t="shared" si="128"/>
        <v>66.317750000000004</v>
      </c>
      <c r="CC309" s="6" t="s">
        <v>1856</v>
      </c>
    </row>
    <row r="310" spans="1:118" ht="15" hidden="1" customHeight="1">
      <c r="A310" s="1">
        <v>10050241</v>
      </c>
      <c r="B310" s="5">
        <v>41789.605486111112</v>
      </c>
      <c r="C310" s="5">
        <v>42005</v>
      </c>
      <c r="D310" s="5">
        <v>42255.930833333332</v>
      </c>
      <c r="E310" s="4">
        <v>734.95</v>
      </c>
      <c r="F310" s="3" t="s">
        <v>12</v>
      </c>
      <c r="G310" s="3" t="s">
        <v>55</v>
      </c>
      <c r="H310" s="3" t="s">
        <v>50</v>
      </c>
      <c r="K310" s="2"/>
      <c r="L310" s="2"/>
      <c r="AG310" s="28">
        <f t="shared" si="126"/>
        <v>3.0622916666666669</v>
      </c>
      <c r="AH310" s="28">
        <f t="shared" si="127"/>
        <v>3.0622916666666669</v>
      </c>
      <c r="AI310" s="28">
        <f t="shared" si="127"/>
        <v>3.0622916666666669</v>
      </c>
      <c r="AJ310" s="28">
        <f t="shared" si="127"/>
        <v>3.0622916666666669</v>
      </c>
      <c r="AK310" s="28">
        <f t="shared" si="127"/>
        <v>3.0622916666666669</v>
      </c>
      <c r="AL310" s="28">
        <f t="shared" si="127"/>
        <v>3.0622916666666669</v>
      </c>
      <c r="AM310" s="28">
        <f t="shared" si="127"/>
        <v>3.0622916666666669</v>
      </c>
      <c r="AN310" s="28">
        <f t="shared" si="127"/>
        <v>3.0622916666666669</v>
      </c>
      <c r="AO310" s="28">
        <f t="shared" si="127"/>
        <v>3.0622916666666669</v>
      </c>
      <c r="AP310" s="28">
        <f t="shared" si="127"/>
        <v>3.0622916666666669</v>
      </c>
      <c r="AQ310" s="28">
        <f t="shared" si="127"/>
        <v>3.0622916666666669</v>
      </c>
      <c r="AR310" s="28">
        <f t="shared" si="127"/>
        <v>3.0622916666666669</v>
      </c>
      <c r="AS310" s="28">
        <f t="shared" si="128"/>
        <v>6.1245833333333337</v>
      </c>
      <c r="AT310" s="28">
        <f t="shared" si="128"/>
        <v>6.1245833333333337</v>
      </c>
      <c r="AU310" s="28">
        <f t="shared" si="128"/>
        <v>6.1245833333333337</v>
      </c>
      <c r="AV310" s="28">
        <f t="shared" si="128"/>
        <v>6.1245833333333337</v>
      </c>
      <c r="AW310" s="28">
        <f t="shared" si="128"/>
        <v>6.1245833333333337</v>
      </c>
      <c r="AX310" s="28">
        <f t="shared" si="128"/>
        <v>6.1245833333333337</v>
      </c>
      <c r="AY310" s="28">
        <f t="shared" si="128"/>
        <v>6.1245833333333337</v>
      </c>
      <c r="AZ310" s="28">
        <f t="shared" si="128"/>
        <v>6.1245833333333337</v>
      </c>
      <c r="BA310" s="28">
        <f t="shared" si="128"/>
        <v>6.1245833333333337</v>
      </c>
      <c r="BB310" s="28">
        <f t="shared" si="128"/>
        <v>6.1245833333333337</v>
      </c>
      <c r="BC310" s="28">
        <f t="shared" si="128"/>
        <v>6.1245833333333337</v>
      </c>
      <c r="BD310" s="28">
        <f t="shared" si="128"/>
        <v>6.1245833333333337</v>
      </c>
      <c r="BE310" s="28">
        <f t="shared" si="128"/>
        <v>6.1245833333333337</v>
      </c>
      <c r="BF310" s="28">
        <f t="shared" si="128"/>
        <v>6.1245833333333337</v>
      </c>
      <c r="BG310" s="28">
        <f t="shared" si="128"/>
        <v>6.1245833333333337</v>
      </c>
      <c r="BH310" s="28">
        <f t="shared" si="128"/>
        <v>6.1245833333333337</v>
      </c>
      <c r="BI310" s="28">
        <f t="shared" si="128"/>
        <v>6.1245833333333337</v>
      </c>
      <c r="BJ310" s="28">
        <f t="shared" si="128"/>
        <v>6.1245833333333337</v>
      </c>
      <c r="BK310" s="28">
        <f t="shared" si="128"/>
        <v>6.1245833333333337</v>
      </c>
      <c r="BL310" s="28">
        <f t="shared" si="128"/>
        <v>6.1245833333333337</v>
      </c>
      <c r="BM310" s="28">
        <f t="shared" si="128"/>
        <v>6.1245833333333337</v>
      </c>
      <c r="BN310" s="28">
        <f t="shared" si="128"/>
        <v>6.1245833333333337</v>
      </c>
      <c r="BO310" s="28">
        <f t="shared" si="128"/>
        <v>6.1245833333333337</v>
      </c>
      <c r="BP310" s="28">
        <f t="shared" si="128"/>
        <v>6.1245833333333337</v>
      </c>
      <c r="BQ310" s="28">
        <f t="shared" si="128"/>
        <v>6.1245833333333337</v>
      </c>
      <c r="BR310" s="28">
        <f t="shared" si="128"/>
        <v>6.1245833333333337</v>
      </c>
      <c r="BS310" s="28">
        <f t="shared" si="128"/>
        <v>6.1245833333333337</v>
      </c>
      <c r="BT310" s="28">
        <f t="shared" si="128"/>
        <v>6.1245833333333337</v>
      </c>
      <c r="BU310" s="28">
        <f t="shared" si="128"/>
        <v>6.1245833333333337</v>
      </c>
      <c r="BV310" s="28">
        <f t="shared" si="128"/>
        <v>6.1245833333333337</v>
      </c>
      <c r="BW310" s="28">
        <f t="shared" si="128"/>
        <v>6.1245833333333337</v>
      </c>
      <c r="BX310" s="28">
        <f t="shared" si="128"/>
        <v>6.1245833333333337</v>
      </c>
      <c r="BY310" s="28">
        <f t="shared" si="128"/>
        <v>6.1245833333333337</v>
      </c>
      <c r="BZ310" s="28">
        <f t="shared" si="128"/>
        <v>6.1245833333333337</v>
      </c>
      <c r="CA310" s="28">
        <f t="shared" si="128"/>
        <v>6.1245833333333337</v>
      </c>
      <c r="CB310" s="28">
        <f t="shared" si="128"/>
        <v>6.1245833333333337</v>
      </c>
      <c r="CC310" s="6" t="s">
        <v>1857</v>
      </c>
      <c r="CD310" s="28">
        <v>4.4662804613651668</v>
      </c>
      <c r="DC310" s="2">
        <f>-$CD310/12</f>
        <v>-0.37219003844709725</v>
      </c>
      <c r="DD310" s="2">
        <f t="shared" ref="DD310:DN310" si="129">-$CD310/12</f>
        <v>-0.37219003844709725</v>
      </c>
      <c r="DE310" s="2">
        <f t="shared" si="129"/>
        <v>-0.37219003844709725</v>
      </c>
      <c r="DF310" s="2">
        <f t="shared" si="129"/>
        <v>-0.37219003844709725</v>
      </c>
      <c r="DG310" s="2">
        <f t="shared" si="129"/>
        <v>-0.37219003844709725</v>
      </c>
      <c r="DH310" s="2">
        <f t="shared" si="129"/>
        <v>-0.37219003844709725</v>
      </c>
      <c r="DI310" s="2">
        <f t="shared" si="129"/>
        <v>-0.37219003844709725</v>
      </c>
      <c r="DJ310" s="2">
        <f t="shared" si="129"/>
        <v>-0.37219003844709725</v>
      </c>
      <c r="DK310" s="2">
        <f t="shared" si="129"/>
        <v>-0.37219003844709725</v>
      </c>
      <c r="DL310" s="2">
        <f t="shared" si="129"/>
        <v>-0.37219003844709725</v>
      </c>
      <c r="DM310" s="2">
        <f t="shared" si="129"/>
        <v>-0.37219003844709725</v>
      </c>
      <c r="DN310" s="2">
        <f t="shared" si="129"/>
        <v>-0.37219003844709725</v>
      </c>
    </row>
    <row r="311" spans="1:118" ht="15" hidden="1" customHeight="1">
      <c r="A311" s="1">
        <v>10049709</v>
      </c>
      <c r="B311" s="5">
        <v>41687.466203703705</v>
      </c>
      <c r="C311" s="5">
        <v>42121</v>
      </c>
      <c r="D311" s="5">
        <v>42255.933680555558</v>
      </c>
      <c r="E311" s="4">
        <v>192.6</v>
      </c>
      <c r="F311" s="3" t="s">
        <v>0</v>
      </c>
      <c r="G311" s="3" t="s">
        <v>118</v>
      </c>
      <c r="H311" s="3" t="s">
        <v>119</v>
      </c>
      <c r="J311" s="2"/>
      <c r="K311" s="2"/>
      <c r="L311" s="2"/>
      <c r="AG311" s="28">
        <f t="shared" si="126"/>
        <v>0.80249999999999999</v>
      </c>
      <c r="AH311" s="28">
        <f t="shared" si="127"/>
        <v>0.80249999999999999</v>
      </c>
      <c r="AI311" s="28">
        <f t="shared" si="127"/>
        <v>0.80249999999999999</v>
      </c>
      <c r="AJ311" s="28">
        <f t="shared" si="127"/>
        <v>0.80249999999999999</v>
      </c>
      <c r="AK311" s="28">
        <f t="shared" si="127"/>
        <v>0.80249999999999999</v>
      </c>
      <c r="AL311" s="28">
        <f t="shared" si="127"/>
        <v>0.80249999999999999</v>
      </c>
      <c r="AM311" s="28">
        <f t="shared" si="127"/>
        <v>0.80249999999999999</v>
      </c>
      <c r="AN311" s="28">
        <f t="shared" si="127"/>
        <v>0.80249999999999999</v>
      </c>
      <c r="AO311" s="28">
        <f t="shared" si="127"/>
        <v>0.80249999999999999</v>
      </c>
      <c r="AP311" s="28">
        <f t="shared" si="127"/>
        <v>0.80249999999999999</v>
      </c>
      <c r="AQ311" s="28">
        <f t="shared" si="127"/>
        <v>0.80249999999999999</v>
      </c>
      <c r="AR311" s="28">
        <f t="shared" si="127"/>
        <v>0.80249999999999999</v>
      </c>
      <c r="AS311" s="28">
        <f t="shared" si="128"/>
        <v>1.605</v>
      </c>
      <c r="AT311" s="28">
        <f t="shared" si="128"/>
        <v>1.605</v>
      </c>
      <c r="AU311" s="28">
        <f t="shared" si="128"/>
        <v>1.605</v>
      </c>
      <c r="AV311" s="28">
        <f t="shared" si="128"/>
        <v>1.605</v>
      </c>
      <c r="AW311" s="28">
        <f t="shared" si="128"/>
        <v>1.605</v>
      </c>
      <c r="AX311" s="28">
        <f t="shared" si="128"/>
        <v>1.605</v>
      </c>
      <c r="AY311" s="28">
        <f t="shared" si="128"/>
        <v>1.605</v>
      </c>
      <c r="AZ311" s="28">
        <f t="shared" si="128"/>
        <v>1.605</v>
      </c>
      <c r="BA311" s="28">
        <f t="shared" si="128"/>
        <v>1.605</v>
      </c>
      <c r="BB311" s="28">
        <f t="shared" si="128"/>
        <v>1.605</v>
      </c>
      <c r="BC311" s="28">
        <f t="shared" si="128"/>
        <v>1.605</v>
      </c>
      <c r="BD311" s="28">
        <f t="shared" si="128"/>
        <v>1.605</v>
      </c>
      <c r="BE311" s="28">
        <f t="shared" si="128"/>
        <v>1.605</v>
      </c>
      <c r="BF311" s="28">
        <f t="shared" si="128"/>
        <v>1.605</v>
      </c>
      <c r="BG311" s="28">
        <f t="shared" si="128"/>
        <v>1.605</v>
      </c>
      <c r="BH311" s="28">
        <f t="shared" si="128"/>
        <v>1.605</v>
      </c>
      <c r="BI311" s="28">
        <f t="shared" si="128"/>
        <v>1.605</v>
      </c>
      <c r="BJ311" s="28">
        <f t="shared" si="128"/>
        <v>1.605</v>
      </c>
      <c r="BK311" s="28">
        <f t="shared" si="128"/>
        <v>1.605</v>
      </c>
      <c r="BL311" s="28">
        <f t="shared" si="128"/>
        <v>1.605</v>
      </c>
      <c r="BM311" s="28">
        <f t="shared" si="128"/>
        <v>1.605</v>
      </c>
      <c r="BN311" s="28">
        <f t="shared" si="128"/>
        <v>1.605</v>
      </c>
      <c r="BO311" s="28">
        <f t="shared" si="128"/>
        <v>1.605</v>
      </c>
      <c r="BP311" s="28">
        <f t="shared" si="128"/>
        <v>1.605</v>
      </c>
      <c r="BQ311" s="28">
        <f t="shared" si="128"/>
        <v>1.605</v>
      </c>
      <c r="BR311" s="28">
        <f t="shared" si="128"/>
        <v>1.605</v>
      </c>
      <c r="BS311" s="28">
        <f t="shared" si="128"/>
        <v>1.605</v>
      </c>
      <c r="BT311" s="28">
        <f t="shared" si="128"/>
        <v>1.605</v>
      </c>
      <c r="BU311" s="28">
        <f t="shared" si="128"/>
        <v>1.605</v>
      </c>
      <c r="BV311" s="28">
        <f t="shared" si="128"/>
        <v>1.605</v>
      </c>
      <c r="BW311" s="28">
        <f t="shared" si="128"/>
        <v>1.605</v>
      </c>
      <c r="BX311" s="28">
        <f t="shared" ref="BX311:CB311" si="130">($E311*($H$1/12))</f>
        <v>1.605</v>
      </c>
      <c r="BY311" s="28">
        <f t="shared" si="130"/>
        <v>1.605</v>
      </c>
      <c r="BZ311" s="28">
        <f t="shared" si="130"/>
        <v>1.605</v>
      </c>
      <c r="CA311" s="28">
        <f t="shared" si="130"/>
        <v>1.605</v>
      </c>
      <c r="CB311" s="28">
        <f t="shared" si="130"/>
        <v>1.605</v>
      </c>
      <c r="CC311" s="6" t="s">
        <v>1856</v>
      </c>
    </row>
    <row r="312" spans="1:118" ht="15" hidden="1" customHeight="1">
      <c r="A312" s="1">
        <v>10051529</v>
      </c>
      <c r="B312" s="5">
        <v>42115.49</v>
      </c>
      <c r="C312" s="5">
        <v>42125</v>
      </c>
      <c r="D312" s="5">
        <v>42271.665775462963</v>
      </c>
      <c r="E312" s="7">
        <v>0</v>
      </c>
      <c r="F312" s="3" t="s">
        <v>5</v>
      </c>
      <c r="G312" s="3" t="s">
        <v>217</v>
      </c>
      <c r="H312" s="3" t="s">
        <v>214</v>
      </c>
      <c r="K312" s="2"/>
      <c r="L312" s="2"/>
    </row>
    <row r="313" spans="1:118" ht="15" hidden="1" customHeight="1">
      <c r="A313" s="1">
        <v>10052103</v>
      </c>
      <c r="B313" s="5">
        <v>42229.492037037038</v>
      </c>
      <c r="C313" s="5">
        <v>41913</v>
      </c>
      <c r="D313" s="5">
        <v>42275.388877314814</v>
      </c>
      <c r="E313" s="7">
        <v>0</v>
      </c>
      <c r="F313" s="3" t="s">
        <v>0</v>
      </c>
      <c r="G313" s="3" t="s">
        <v>217</v>
      </c>
      <c r="H313" s="3" t="s">
        <v>214</v>
      </c>
      <c r="K313" s="2"/>
      <c r="L313" s="2"/>
    </row>
    <row r="314" spans="1:118" ht="15" hidden="1" customHeight="1">
      <c r="A314" s="1">
        <v>10052132</v>
      </c>
      <c r="B314" s="5">
        <v>42235.314270833333</v>
      </c>
      <c r="C314" s="5">
        <v>41913</v>
      </c>
      <c r="D314" s="5">
        <v>42275.389189814814</v>
      </c>
      <c r="E314" s="7">
        <v>0</v>
      </c>
      <c r="F314" s="3" t="s">
        <v>0</v>
      </c>
      <c r="G314" s="3" t="s">
        <v>217</v>
      </c>
      <c r="H314" s="3" t="s">
        <v>214</v>
      </c>
      <c r="K314" s="2"/>
      <c r="L314" s="2"/>
    </row>
    <row r="315" spans="1:118" ht="30" hidden="1" customHeight="1">
      <c r="A315" s="1">
        <v>10047728</v>
      </c>
      <c r="B315" s="5">
        <v>41311</v>
      </c>
      <c r="C315" s="5">
        <v>41905</v>
      </c>
      <c r="D315" s="5">
        <v>42302.857754629629</v>
      </c>
      <c r="E315" s="4">
        <v>860.5</v>
      </c>
      <c r="F315" s="3" t="s">
        <v>13</v>
      </c>
      <c r="G315" s="8" t="s">
        <v>74</v>
      </c>
      <c r="H315" s="3" t="s">
        <v>58</v>
      </c>
      <c r="K315" s="2"/>
      <c r="L315" s="2"/>
      <c r="U315" s="28">
        <f>($E315*($H$1/12)/2)</f>
        <v>3.5854166666666667</v>
      </c>
      <c r="V315" s="28">
        <f t="shared" ref="V315:AF316" si="131">($E315*($H$1/12)/2)</f>
        <v>3.5854166666666667</v>
      </c>
      <c r="W315" s="28">
        <f t="shared" si="131"/>
        <v>3.5854166666666667</v>
      </c>
      <c r="X315" s="28">
        <f t="shared" si="131"/>
        <v>3.5854166666666667</v>
      </c>
      <c r="Y315" s="28">
        <f t="shared" si="131"/>
        <v>3.5854166666666667</v>
      </c>
      <c r="Z315" s="28">
        <f t="shared" si="131"/>
        <v>3.5854166666666667</v>
      </c>
      <c r="AA315" s="28">
        <f t="shared" si="131"/>
        <v>3.5854166666666667</v>
      </c>
      <c r="AB315" s="28">
        <f t="shared" si="131"/>
        <v>3.5854166666666667</v>
      </c>
      <c r="AC315" s="28">
        <f t="shared" si="131"/>
        <v>3.5854166666666667</v>
      </c>
      <c r="AD315" s="28">
        <f t="shared" si="131"/>
        <v>3.5854166666666667</v>
      </c>
      <c r="AE315" s="28">
        <f t="shared" si="131"/>
        <v>3.5854166666666667</v>
      </c>
      <c r="AF315" s="28">
        <f t="shared" si="131"/>
        <v>3.5854166666666667</v>
      </c>
      <c r="AG315" s="28">
        <f t="shared" ref="AG315:CB316" si="132">($E315*($H$1/12))</f>
        <v>7.1708333333333334</v>
      </c>
      <c r="AH315" s="28">
        <f t="shared" si="132"/>
        <v>7.1708333333333334</v>
      </c>
      <c r="AI315" s="28">
        <f t="shared" si="132"/>
        <v>7.1708333333333334</v>
      </c>
      <c r="AJ315" s="28">
        <f t="shared" si="132"/>
        <v>7.1708333333333334</v>
      </c>
      <c r="AK315" s="28">
        <f t="shared" si="132"/>
        <v>7.1708333333333334</v>
      </c>
      <c r="AL315" s="28">
        <f t="shared" si="132"/>
        <v>7.1708333333333334</v>
      </c>
      <c r="AM315" s="28">
        <f t="shared" si="132"/>
        <v>7.1708333333333334</v>
      </c>
      <c r="AN315" s="28">
        <f t="shared" si="132"/>
        <v>7.1708333333333334</v>
      </c>
      <c r="AO315" s="28">
        <f t="shared" si="132"/>
        <v>7.1708333333333334</v>
      </c>
      <c r="AP315" s="28">
        <f t="shared" si="132"/>
        <v>7.1708333333333334</v>
      </c>
      <c r="AQ315" s="28">
        <f t="shared" si="132"/>
        <v>7.1708333333333334</v>
      </c>
      <c r="AR315" s="28">
        <f t="shared" si="132"/>
        <v>7.1708333333333334</v>
      </c>
      <c r="AS315" s="28">
        <f t="shared" si="132"/>
        <v>7.1708333333333334</v>
      </c>
      <c r="AT315" s="28">
        <f t="shared" si="132"/>
        <v>7.1708333333333334</v>
      </c>
      <c r="AU315" s="28">
        <f t="shared" si="132"/>
        <v>7.1708333333333334</v>
      </c>
      <c r="AV315" s="28">
        <f t="shared" si="132"/>
        <v>7.1708333333333334</v>
      </c>
      <c r="AW315" s="28">
        <f t="shared" si="132"/>
        <v>7.1708333333333334</v>
      </c>
      <c r="AX315" s="28">
        <f t="shared" si="132"/>
        <v>7.1708333333333334</v>
      </c>
      <c r="AY315" s="28">
        <f t="shared" si="132"/>
        <v>7.1708333333333334</v>
      </c>
      <c r="AZ315" s="28">
        <f t="shared" si="132"/>
        <v>7.1708333333333334</v>
      </c>
      <c r="BA315" s="28">
        <f t="shared" si="132"/>
        <v>7.1708333333333334</v>
      </c>
      <c r="BB315" s="28">
        <f t="shared" si="132"/>
        <v>7.1708333333333334</v>
      </c>
      <c r="BC315" s="28">
        <f t="shared" si="132"/>
        <v>7.1708333333333334</v>
      </c>
      <c r="BD315" s="28">
        <f t="shared" si="132"/>
        <v>7.1708333333333334</v>
      </c>
      <c r="BE315" s="28">
        <f t="shared" si="132"/>
        <v>7.1708333333333334</v>
      </c>
      <c r="BF315" s="28">
        <f t="shared" si="132"/>
        <v>7.1708333333333334</v>
      </c>
      <c r="BG315" s="28">
        <f t="shared" si="132"/>
        <v>7.1708333333333334</v>
      </c>
      <c r="BH315" s="28">
        <f t="shared" si="132"/>
        <v>7.1708333333333334</v>
      </c>
      <c r="BI315" s="28">
        <f t="shared" si="132"/>
        <v>7.1708333333333334</v>
      </c>
      <c r="BJ315" s="28">
        <f t="shared" si="132"/>
        <v>7.1708333333333334</v>
      </c>
      <c r="BK315" s="28">
        <f t="shared" si="132"/>
        <v>7.1708333333333334</v>
      </c>
      <c r="BL315" s="28">
        <f t="shared" si="132"/>
        <v>7.1708333333333334</v>
      </c>
      <c r="BM315" s="28">
        <f t="shared" si="132"/>
        <v>7.1708333333333334</v>
      </c>
      <c r="BN315" s="28">
        <f t="shared" si="132"/>
        <v>7.1708333333333334</v>
      </c>
      <c r="BO315" s="28">
        <f t="shared" si="132"/>
        <v>7.1708333333333334</v>
      </c>
      <c r="BP315" s="28">
        <f t="shared" si="132"/>
        <v>7.1708333333333334</v>
      </c>
      <c r="BQ315" s="28">
        <f t="shared" si="132"/>
        <v>7.1708333333333334</v>
      </c>
      <c r="BR315" s="28">
        <f t="shared" si="132"/>
        <v>7.1708333333333334</v>
      </c>
      <c r="BS315" s="28">
        <f t="shared" si="132"/>
        <v>7.1708333333333334</v>
      </c>
      <c r="BT315" s="28">
        <f t="shared" si="132"/>
        <v>7.1708333333333334</v>
      </c>
      <c r="BU315" s="28">
        <f t="shared" si="132"/>
        <v>7.1708333333333334</v>
      </c>
      <c r="BV315" s="28">
        <f t="shared" si="132"/>
        <v>7.1708333333333334</v>
      </c>
      <c r="BW315" s="28">
        <f t="shared" si="132"/>
        <v>7.1708333333333334</v>
      </c>
      <c r="BX315" s="28">
        <f t="shared" si="132"/>
        <v>7.1708333333333334</v>
      </c>
      <c r="BY315" s="28">
        <f t="shared" si="132"/>
        <v>7.1708333333333334</v>
      </c>
      <c r="BZ315" s="28">
        <f t="shared" si="132"/>
        <v>7.1708333333333334</v>
      </c>
      <c r="CA315" s="28">
        <f t="shared" si="132"/>
        <v>7.1708333333333334</v>
      </c>
      <c r="CB315" s="28">
        <f t="shared" si="132"/>
        <v>7.1708333333333334</v>
      </c>
      <c r="CC315" s="6" t="s">
        <v>1857</v>
      </c>
      <c r="CD315" s="28">
        <v>37.396461805484378</v>
      </c>
      <c r="CQ315" s="2">
        <f>-$CD315/12</f>
        <v>-3.116371817123698</v>
      </c>
      <c r="CR315" s="2">
        <f t="shared" ref="CR315:DB316" si="133">-$CD315/12</f>
        <v>-3.116371817123698</v>
      </c>
      <c r="CS315" s="2">
        <f t="shared" si="133"/>
        <v>-3.116371817123698</v>
      </c>
      <c r="CT315" s="2">
        <f t="shared" si="133"/>
        <v>-3.116371817123698</v>
      </c>
      <c r="CU315" s="2">
        <f t="shared" si="133"/>
        <v>-3.116371817123698</v>
      </c>
      <c r="CV315" s="2">
        <f t="shared" si="133"/>
        <v>-3.116371817123698</v>
      </c>
      <c r="CW315" s="2">
        <f t="shared" si="133"/>
        <v>-3.116371817123698</v>
      </c>
      <c r="CX315" s="2">
        <f t="shared" si="133"/>
        <v>-3.116371817123698</v>
      </c>
      <c r="CY315" s="2">
        <f t="shared" si="133"/>
        <v>-3.116371817123698</v>
      </c>
      <c r="CZ315" s="2">
        <f t="shared" si="133"/>
        <v>-3.116371817123698</v>
      </c>
      <c r="DA315" s="2">
        <f t="shared" si="133"/>
        <v>-3.116371817123698</v>
      </c>
      <c r="DB315" s="2">
        <f t="shared" si="133"/>
        <v>-3.116371817123698</v>
      </c>
    </row>
    <row r="316" spans="1:118" ht="15" hidden="1" customHeight="1">
      <c r="A316" s="1">
        <v>10048055</v>
      </c>
      <c r="B316" s="5">
        <v>41376</v>
      </c>
      <c r="C316" s="5">
        <v>41905</v>
      </c>
      <c r="D316" s="5">
        <v>42302.858437499999</v>
      </c>
      <c r="E316" s="4">
        <v>130.22</v>
      </c>
      <c r="F316" s="3" t="s">
        <v>8</v>
      </c>
      <c r="G316" s="3" t="s">
        <v>75</v>
      </c>
      <c r="H316" s="3" t="s">
        <v>66</v>
      </c>
      <c r="K316" s="2"/>
      <c r="L316" s="2"/>
      <c r="U316" s="28">
        <f>($E316*($H$1/12)/2)</f>
        <v>0.54258333333333331</v>
      </c>
      <c r="V316" s="28">
        <f t="shared" si="131"/>
        <v>0.54258333333333331</v>
      </c>
      <c r="W316" s="28">
        <f t="shared" si="131"/>
        <v>0.54258333333333331</v>
      </c>
      <c r="X316" s="28">
        <f t="shared" si="131"/>
        <v>0.54258333333333331</v>
      </c>
      <c r="Y316" s="28">
        <f t="shared" si="131"/>
        <v>0.54258333333333331</v>
      </c>
      <c r="Z316" s="28">
        <f t="shared" si="131"/>
        <v>0.54258333333333331</v>
      </c>
      <c r="AA316" s="28">
        <f t="shared" si="131"/>
        <v>0.54258333333333331</v>
      </c>
      <c r="AB316" s="28">
        <f t="shared" si="131"/>
        <v>0.54258333333333331</v>
      </c>
      <c r="AC316" s="28">
        <f t="shared" si="131"/>
        <v>0.54258333333333331</v>
      </c>
      <c r="AD316" s="28">
        <f t="shared" si="131"/>
        <v>0.54258333333333331</v>
      </c>
      <c r="AE316" s="28">
        <f t="shared" si="131"/>
        <v>0.54258333333333331</v>
      </c>
      <c r="AF316" s="28">
        <f t="shared" si="131"/>
        <v>0.54258333333333331</v>
      </c>
      <c r="AG316" s="28">
        <f t="shared" si="132"/>
        <v>1.0851666666666666</v>
      </c>
      <c r="AH316" s="28">
        <f t="shared" si="132"/>
        <v>1.0851666666666666</v>
      </c>
      <c r="AI316" s="28">
        <f t="shared" si="132"/>
        <v>1.0851666666666666</v>
      </c>
      <c r="AJ316" s="28">
        <f t="shared" si="132"/>
        <v>1.0851666666666666</v>
      </c>
      <c r="AK316" s="28">
        <f t="shared" si="132"/>
        <v>1.0851666666666666</v>
      </c>
      <c r="AL316" s="28">
        <f t="shared" si="132"/>
        <v>1.0851666666666666</v>
      </c>
      <c r="AM316" s="28">
        <f t="shared" si="132"/>
        <v>1.0851666666666666</v>
      </c>
      <c r="AN316" s="28">
        <f t="shared" si="132"/>
        <v>1.0851666666666666</v>
      </c>
      <c r="AO316" s="28">
        <f t="shared" si="132"/>
        <v>1.0851666666666666</v>
      </c>
      <c r="AP316" s="28">
        <f t="shared" si="132"/>
        <v>1.0851666666666666</v>
      </c>
      <c r="AQ316" s="28">
        <f t="shared" si="132"/>
        <v>1.0851666666666666</v>
      </c>
      <c r="AR316" s="28">
        <f t="shared" si="132"/>
        <v>1.0851666666666666</v>
      </c>
      <c r="AS316" s="28">
        <f t="shared" si="132"/>
        <v>1.0851666666666666</v>
      </c>
      <c r="AT316" s="28">
        <f t="shared" si="132"/>
        <v>1.0851666666666666</v>
      </c>
      <c r="AU316" s="28">
        <f t="shared" si="132"/>
        <v>1.0851666666666666</v>
      </c>
      <c r="AV316" s="28">
        <f t="shared" si="132"/>
        <v>1.0851666666666666</v>
      </c>
      <c r="AW316" s="28">
        <f t="shared" si="132"/>
        <v>1.0851666666666666</v>
      </c>
      <c r="AX316" s="28">
        <f t="shared" si="132"/>
        <v>1.0851666666666666</v>
      </c>
      <c r="AY316" s="28">
        <f t="shared" si="132"/>
        <v>1.0851666666666666</v>
      </c>
      <c r="AZ316" s="28">
        <f t="shared" si="132"/>
        <v>1.0851666666666666</v>
      </c>
      <c r="BA316" s="28">
        <f t="shared" si="132"/>
        <v>1.0851666666666666</v>
      </c>
      <c r="BB316" s="28">
        <f t="shared" si="132"/>
        <v>1.0851666666666666</v>
      </c>
      <c r="BC316" s="28">
        <f t="shared" si="132"/>
        <v>1.0851666666666666</v>
      </c>
      <c r="BD316" s="28">
        <f t="shared" si="132"/>
        <v>1.0851666666666666</v>
      </c>
      <c r="BE316" s="28">
        <f t="shared" si="132"/>
        <v>1.0851666666666666</v>
      </c>
      <c r="BF316" s="28">
        <f t="shared" si="132"/>
        <v>1.0851666666666666</v>
      </c>
      <c r="BG316" s="28">
        <f t="shared" si="132"/>
        <v>1.0851666666666666</v>
      </c>
      <c r="BH316" s="28">
        <f t="shared" si="132"/>
        <v>1.0851666666666666</v>
      </c>
      <c r="BI316" s="28">
        <f t="shared" si="132"/>
        <v>1.0851666666666666</v>
      </c>
      <c r="BJ316" s="28">
        <f t="shared" si="132"/>
        <v>1.0851666666666666</v>
      </c>
      <c r="BK316" s="28">
        <f t="shared" si="132"/>
        <v>1.0851666666666666</v>
      </c>
      <c r="BL316" s="28">
        <f t="shared" si="132"/>
        <v>1.0851666666666666</v>
      </c>
      <c r="BM316" s="28">
        <f t="shared" si="132"/>
        <v>1.0851666666666666</v>
      </c>
      <c r="BN316" s="28">
        <f t="shared" si="132"/>
        <v>1.0851666666666666</v>
      </c>
      <c r="BO316" s="28">
        <f t="shared" si="132"/>
        <v>1.0851666666666666</v>
      </c>
      <c r="BP316" s="28">
        <f t="shared" si="132"/>
        <v>1.0851666666666666</v>
      </c>
      <c r="BQ316" s="28">
        <f t="shared" si="132"/>
        <v>1.0851666666666666</v>
      </c>
      <c r="BR316" s="28">
        <f t="shared" si="132"/>
        <v>1.0851666666666666</v>
      </c>
      <c r="BS316" s="28">
        <f t="shared" si="132"/>
        <v>1.0851666666666666</v>
      </c>
      <c r="BT316" s="28">
        <f t="shared" si="132"/>
        <v>1.0851666666666666</v>
      </c>
      <c r="BU316" s="28">
        <f t="shared" si="132"/>
        <v>1.0851666666666666</v>
      </c>
      <c r="BV316" s="28">
        <f t="shared" si="132"/>
        <v>1.0851666666666666</v>
      </c>
      <c r="BW316" s="28">
        <f t="shared" si="132"/>
        <v>1.0851666666666666</v>
      </c>
      <c r="BX316" s="28">
        <f t="shared" si="132"/>
        <v>1.0851666666666666</v>
      </c>
      <c r="BY316" s="28">
        <f t="shared" si="132"/>
        <v>1.0851666666666666</v>
      </c>
      <c r="BZ316" s="28">
        <f t="shared" si="132"/>
        <v>1.0851666666666666</v>
      </c>
      <c r="CA316" s="28">
        <f t="shared" si="132"/>
        <v>1.0851666666666666</v>
      </c>
      <c r="CB316" s="28">
        <f t="shared" si="132"/>
        <v>1.0851666666666666</v>
      </c>
      <c r="CC316" s="6" t="s">
        <v>1857</v>
      </c>
      <c r="CD316" s="28">
        <v>2.7415215387213436</v>
      </c>
      <c r="CQ316" s="2">
        <f>-$CD316/12</f>
        <v>-0.22846012822677864</v>
      </c>
      <c r="CR316" s="2">
        <f t="shared" si="133"/>
        <v>-0.22846012822677864</v>
      </c>
      <c r="CS316" s="2">
        <f t="shared" si="133"/>
        <v>-0.22846012822677864</v>
      </c>
      <c r="CT316" s="2">
        <f t="shared" si="133"/>
        <v>-0.22846012822677864</v>
      </c>
      <c r="CU316" s="2">
        <f t="shared" si="133"/>
        <v>-0.22846012822677864</v>
      </c>
      <c r="CV316" s="2">
        <f t="shared" si="133"/>
        <v>-0.22846012822677864</v>
      </c>
      <c r="CW316" s="2">
        <f t="shared" si="133"/>
        <v>-0.22846012822677864</v>
      </c>
      <c r="CX316" s="2">
        <f t="shared" si="133"/>
        <v>-0.22846012822677864</v>
      </c>
      <c r="CY316" s="2">
        <f t="shared" si="133"/>
        <v>-0.22846012822677864</v>
      </c>
      <c r="CZ316" s="2">
        <f t="shared" si="133"/>
        <v>-0.22846012822677864</v>
      </c>
      <c r="DA316" s="2">
        <f t="shared" si="133"/>
        <v>-0.22846012822677864</v>
      </c>
      <c r="DB316" s="2">
        <f t="shared" si="133"/>
        <v>-0.22846012822677864</v>
      </c>
    </row>
    <row r="317" spans="1:118" ht="15" hidden="1" customHeight="1">
      <c r="A317" s="1">
        <v>10050781</v>
      </c>
      <c r="B317" s="5">
        <v>41935.501469907409</v>
      </c>
      <c r="C317" s="5">
        <v>42063</v>
      </c>
      <c r="D317" s="5">
        <v>42307.682569444441</v>
      </c>
      <c r="E317" s="7">
        <v>0</v>
      </c>
      <c r="F317" s="3" t="s">
        <v>6</v>
      </c>
      <c r="G317" s="3" t="s">
        <v>217</v>
      </c>
      <c r="H317" s="3" t="s">
        <v>214</v>
      </c>
      <c r="K317" s="2"/>
      <c r="L317" s="2"/>
    </row>
    <row r="318" spans="1:118" ht="15" hidden="1" customHeight="1">
      <c r="A318" s="1">
        <v>10048054</v>
      </c>
      <c r="B318" s="5">
        <v>41376</v>
      </c>
      <c r="C318" s="5">
        <v>41905</v>
      </c>
      <c r="D318" s="5">
        <v>42331.939942129633</v>
      </c>
      <c r="E318" s="4">
        <v>130.22</v>
      </c>
      <c r="F318" s="3" t="s">
        <v>8</v>
      </c>
      <c r="G318" s="3" t="s">
        <v>75</v>
      </c>
      <c r="H318" s="3" t="s">
        <v>66</v>
      </c>
      <c r="K318" s="2"/>
      <c r="L318" s="2"/>
      <c r="U318" s="28">
        <f>($E318*($H$1/12)/2)</f>
        <v>0.54258333333333331</v>
      </c>
      <c r="V318" s="28">
        <f t="shared" ref="V318:AF318" si="134">($E318*($H$1/12)/2)</f>
        <v>0.54258333333333331</v>
      </c>
      <c r="W318" s="28">
        <f t="shared" si="134"/>
        <v>0.54258333333333331</v>
      </c>
      <c r="X318" s="28">
        <f t="shared" si="134"/>
        <v>0.54258333333333331</v>
      </c>
      <c r="Y318" s="28">
        <f t="shared" si="134"/>
        <v>0.54258333333333331</v>
      </c>
      <c r="Z318" s="28">
        <f t="shared" si="134"/>
        <v>0.54258333333333331</v>
      </c>
      <c r="AA318" s="28">
        <f t="shared" si="134"/>
        <v>0.54258333333333331</v>
      </c>
      <c r="AB318" s="28">
        <f t="shared" si="134"/>
        <v>0.54258333333333331</v>
      </c>
      <c r="AC318" s="28">
        <f t="shared" si="134"/>
        <v>0.54258333333333331</v>
      </c>
      <c r="AD318" s="28">
        <f t="shared" si="134"/>
        <v>0.54258333333333331</v>
      </c>
      <c r="AE318" s="28">
        <f t="shared" si="134"/>
        <v>0.54258333333333331</v>
      </c>
      <c r="AF318" s="28">
        <f t="shared" si="134"/>
        <v>0.54258333333333331</v>
      </c>
      <c r="AG318" s="28">
        <f t="shared" ref="AG318:CB318" si="135">($E318*($H$1/12))</f>
        <v>1.0851666666666666</v>
      </c>
      <c r="AH318" s="28">
        <f t="shared" si="135"/>
        <v>1.0851666666666666</v>
      </c>
      <c r="AI318" s="28">
        <f t="shared" si="135"/>
        <v>1.0851666666666666</v>
      </c>
      <c r="AJ318" s="28">
        <f t="shared" si="135"/>
        <v>1.0851666666666666</v>
      </c>
      <c r="AK318" s="28">
        <f t="shared" si="135"/>
        <v>1.0851666666666666</v>
      </c>
      <c r="AL318" s="28">
        <f t="shared" si="135"/>
        <v>1.0851666666666666</v>
      </c>
      <c r="AM318" s="28">
        <f t="shared" si="135"/>
        <v>1.0851666666666666</v>
      </c>
      <c r="AN318" s="28">
        <f t="shared" si="135"/>
        <v>1.0851666666666666</v>
      </c>
      <c r="AO318" s="28">
        <f t="shared" si="135"/>
        <v>1.0851666666666666</v>
      </c>
      <c r="AP318" s="28">
        <f t="shared" si="135"/>
        <v>1.0851666666666666</v>
      </c>
      <c r="AQ318" s="28">
        <f t="shared" si="135"/>
        <v>1.0851666666666666</v>
      </c>
      <c r="AR318" s="28">
        <f t="shared" si="135"/>
        <v>1.0851666666666666</v>
      </c>
      <c r="AS318" s="28">
        <f t="shared" si="135"/>
        <v>1.0851666666666666</v>
      </c>
      <c r="AT318" s="28">
        <f t="shared" si="135"/>
        <v>1.0851666666666666</v>
      </c>
      <c r="AU318" s="28">
        <f t="shared" si="135"/>
        <v>1.0851666666666666</v>
      </c>
      <c r="AV318" s="28">
        <f t="shared" si="135"/>
        <v>1.0851666666666666</v>
      </c>
      <c r="AW318" s="28">
        <f t="shared" si="135"/>
        <v>1.0851666666666666</v>
      </c>
      <c r="AX318" s="28">
        <f t="shared" si="135"/>
        <v>1.0851666666666666</v>
      </c>
      <c r="AY318" s="28">
        <f t="shared" si="135"/>
        <v>1.0851666666666666</v>
      </c>
      <c r="AZ318" s="28">
        <f t="shared" si="135"/>
        <v>1.0851666666666666</v>
      </c>
      <c r="BA318" s="28">
        <f t="shared" si="135"/>
        <v>1.0851666666666666</v>
      </c>
      <c r="BB318" s="28">
        <f t="shared" si="135"/>
        <v>1.0851666666666666</v>
      </c>
      <c r="BC318" s="28">
        <f t="shared" si="135"/>
        <v>1.0851666666666666</v>
      </c>
      <c r="BD318" s="28">
        <f t="shared" si="135"/>
        <v>1.0851666666666666</v>
      </c>
      <c r="BE318" s="28">
        <f t="shared" si="135"/>
        <v>1.0851666666666666</v>
      </c>
      <c r="BF318" s="28">
        <f t="shared" si="135"/>
        <v>1.0851666666666666</v>
      </c>
      <c r="BG318" s="28">
        <f t="shared" si="135"/>
        <v>1.0851666666666666</v>
      </c>
      <c r="BH318" s="28">
        <f t="shared" si="135"/>
        <v>1.0851666666666666</v>
      </c>
      <c r="BI318" s="28">
        <f t="shared" si="135"/>
        <v>1.0851666666666666</v>
      </c>
      <c r="BJ318" s="28">
        <f t="shared" si="135"/>
        <v>1.0851666666666666</v>
      </c>
      <c r="BK318" s="28">
        <f t="shared" si="135"/>
        <v>1.0851666666666666</v>
      </c>
      <c r="BL318" s="28">
        <f t="shared" si="135"/>
        <v>1.0851666666666666</v>
      </c>
      <c r="BM318" s="28">
        <f t="shared" si="135"/>
        <v>1.0851666666666666</v>
      </c>
      <c r="BN318" s="28">
        <f t="shared" si="135"/>
        <v>1.0851666666666666</v>
      </c>
      <c r="BO318" s="28">
        <f t="shared" si="135"/>
        <v>1.0851666666666666</v>
      </c>
      <c r="BP318" s="28">
        <f t="shared" si="135"/>
        <v>1.0851666666666666</v>
      </c>
      <c r="BQ318" s="28">
        <f t="shared" si="135"/>
        <v>1.0851666666666666</v>
      </c>
      <c r="BR318" s="28">
        <f t="shared" si="135"/>
        <v>1.0851666666666666</v>
      </c>
      <c r="BS318" s="28">
        <f t="shared" si="135"/>
        <v>1.0851666666666666</v>
      </c>
      <c r="BT318" s="28">
        <f t="shared" si="135"/>
        <v>1.0851666666666666</v>
      </c>
      <c r="BU318" s="28">
        <f t="shared" si="135"/>
        <v>1.0851666666666666</v>
      </c>
      <c r="BV318" s="28">
        <f t="shared" si="135"/>
        <v>1.0851666666666666</v>
      </c>
      <c r="BW318" s="28">
        <f t="shared" si="135"/>
        <v>1.0851666666666666</v>
      </c>
      <c r="BX318" s="28">
        <f t="shared" si="135"/>
        <v>1.0851666666666666</v>
      </c>
      <c r="BY318" s="28">
        <f t="shared" si="135"/>
        <v>1.0851666666666666</v>
      </c>
      <c r="BZ318" s="28">
        <f t="shared" si="135"/>
        <v>1.0851666666666666</v>
      </c>
      <c r="CA318" s="28">
        <f t="shared" si="135"/>
        <v>1.0851666666666666</v>
      </c>
      <c r="CB318" s="28">
        <f t="shared" si="135"/>
        <v>1.0851666666666666</v>
      </c>
      <c r="CC318" s="6" t="s">
        <v>1857</v>
      </c>
      <c r="CD318" s="28">
        <v>7.3607183700026635</v>
      </c>
      <c r="CQ318" s="2">
        <f>-$CD318/12</f>
        <v>-0.61339319750022192</v>
      </c>
      <c r="CR318" s="2">
        <f t="shared" ref="CR318:DB318" si="136">-$CD318/12</f>
        <v>-0.61339319750022192</v>
      </c>
      <c r="CS318" s="2">
        <f t="shared" si="136"/>
        <v>-0.61339319750022192</v>
      </c>
      <c r="CT318" s="2">
        <f t="shared" si="136"/>
        <v>-0.61339319750022192</v>
      </c>
      <c r="CU318" s="2">
        <f t="shared" si="136"/>
        <v>-0.61339319750022192</v>
      </c>
      <c r="CV318" s="2">
        <f t="shared" si="136"/>
        <v>-0.61339319750022192</v>
      </c>
      <c r="CW318" s="2">
        <f t="shared" si="136"/>
        <v>-0.61339319750022192</v>
      </c>
      <c r="CX318" s="2">
        <f t="shared" si="136"/>
        <v>-0.61339319750022192</v>
      </c>
      <c r="CY318" s="2">
        <f t="shared" si="136"/>
        <v>-0.61339319750022192</v>
      </c>
      <c r="CZ318" s="2">
        <f t="shared" si="136"/>
        <v>-0.61339319750022192</v>
      </c>
      <c r="DA318" s="2">
        <f t="shared" si="136"/>
        <v>-0.61339319750022192</v>
      </c>
      <c r="DB318" s="2">
        <f t="shared" si="136"/>
        <v>-0.61339319750022192</v>
      </c>
    </row>
    <row r="319" spans="1:118" ht="15" hidden="1" customHeight="1">
      <c r="A319" s="1">
        <v>10051414</v>
      </c>
      <c r="B319" s="5">
        <v>42095.666180555556</v>
      </c>
      <c r="C319" s="5">
        <v>42248</v>
      </c>
      <c r="D319" s="5">
        <v>42338.456145833334</v>
      </c>
      <c r="E319" s="7">
        <v>0</v>
      </c>
      <c r="F319" s="3" t="s">
        <v>5</v>
      </c>
      <c r="G319" s="3" t="s">
        <v>217</v>
      </c>
      <c r="H319" s="3" t="s">
        <v>214</v>
      </c>
      <c r="K319" s="2"/>
      <c r="L319" s="2"/>
    </row>
    <row r="320" spans="1:118" ht="15" hidden="1" customHeight="1">
      <c r="A320" s="1">
        <v>10051528</v>
      </c>
      <c r="B320" s="5">
        <v>42115.48065972222</v>
      </c>
      <c r="C320" s="5">
        <v>42200</v>
      </c>
      <c r="D320" s="5">
        <v>42338.92454861111</v>
      </c>
      <c r="E320" s="7">
        <v>0</v>
      </c>
      <c r="F320" s="3" t="s">
        <v>5</v>
      </c>
      <c r="G320" s="3" t="s">
        <v>217</v>
      </c>
      <c r="H320" s="3" t="s">
        <v>214</v>
      </c>
      <c r="K320" s="2"/>
      <c r="L320" s="2"/>
    </row>
    <row r="321" spans="1:118" ht="60" hidden="1" customHeight="1">
      <c r="A321" s="1">
        <v>10051411</v>
      </c>
      <c r="B321" s="5">
        <v>42094.577199074076</v>
      </c>
      <c r="C321" s="5">
        <v>42208</v>
      </c>
      <c r="D321" s="5">
        <v>42338.927060185182</v>
      </c>
      <c r="E321" s="4">
        <v>2666.25</v>
      </c>
      <c r="F321" s="3" t="s">
        <v>5</v>
      </c>
      <c r="G321" s="8" t="s">
        <v>98</v>
      </c>
      <c r="H321" s="3" t="s">
        <v>96</v>
      </c>
      <c r="K321" s="2"/>
      <c r="L321" s="2"/>
      <c r="AG321" s="28">
        <f>($E321*($H$1/12))/2</f>
        <v>11.109375</v>
      </c>
      <c r="AH321" s="28">
        <f t="shared" ref="AH321:AR321" si="137">($E321*($H$1/12))/2</f>
        <v>11.109375</v>
      </c>
      <c r="AI321" s="28">
        <f t="shared" si="137"/>
        <v>11.109375</v>
      </c>
      <c r="AJ321" s="28">
        <f t="shared" si="137"/>
        <v>11.109375</v>
      </c>
      <c r="AK321" s="28">
        <f t="shared" si="137"/>
        <v>11.109375</v>
      </c>
      <c r="AL321" s="28">
        <f t="shared" si="137"/>
        <v>11.109375</v>
      </c>
      <c r="AM321" s="28">
        <f t="shared" si="137"/>
        <v>11.109375</v>
      </c>
      <c r="AN321" s="28">
        <f t="shared" si="137"/>
        <v>11.109375</v>
      </c>
      <c r="AO321" s="28">
        <f t="shared" si="137"/>
        <v>11.109375</v>
      </c>
      <c r="AP321" s="28">
        <f t="shared" si="137"/>
        <v>11.109375</v>
      </c>
      <c r="AQ321" s="28">
        <f t="shared" si="137"/>
        <v>11.109375</v>
      </c>
      <c r="AR321" s="28">
        <f t="shared" si="137"/>
        <v>11.109375</v>
      </c>
      <c r="AS321" s="28">
        <f t="shared" ref="AS321:CB321" si="138">($E321*($H$1/12))</f>
        <v>22.21875</v>
      </c>
      <c r="AT321" s="28">
        <f t="shared" si="138"/>
        <v>22.21875</v>
      </c>
      <c r="AU321" s="28">
        <f t="shared" si="138"/>
        <v>22.21875</v>
      </c>
      <c r="AV321" s="28">
        <f t="shared" si="138"/>
        <v>22.21875</v>
      </c>
      <c r="AW321" s="28">
        <f t="shared" si="138"/>
        <v>22.21875</v>
      </c>
      <c r="AX321" s="28">
        <f t="shared" si="138"/>
        <v>22.21875</v>
      </c>
      <c r="AY321" s="28">
        <f t="shared" si="138"/>
        <v>22.21875</v>
      </c>
      <c r="AZ321" s="28">
        <f t="shared" si="138"/>
        <v>22.21875</v>
      </c>
      <c r="BA321" s="28">
        <f t="shared" si="138"/>
        <v>22.21875</v>
      </c>
      <c r="BB321" s="28">
        <f t="shared" si="138"/>
        <v>22.21875</v>
      </c>
      <c r="BC321" s="28">
        <f t="shared" si="138"/>
        <v>22.21875</v>
      </c>
      <c r="BD321" s="28">
        <f t="shared" si="138"/>
        <v>22.21875</v>
      </c>
      <c r="BE321" s="28">
        <f t="shared" si="138"/>
        <v>22.21875</v>
      </c>
      <c r="BF321" s="28">
        <f t="shared" si="138"/>
        <v>22.21875</v>
      </c>
      <c r="BG321" s="28">
        <f t="shared" si="138"/>
        <v>22.21875</v>
      </c>
      <c r="BH321" s="28">
        <f t="shared" si="138"/>
        <v>22.21875</v>
      </c>
      <c r="BI321" s="28">
        <f t="shared" si="138"/>
        <v>22.21875</v>
      </c>
      <c r="BJ321" s="28">
        <f t="shared" si="138"/>
        <v>22.21875</v>
      </c>
      <c r="BK321" s="28">
        <f t="shared" si="138"/>
        <v>22.21875</v>
      </c>
      <c r="BL321" s="28">
        <f t="shared" si="138"/>
        <v>22.21875</v>
      </c>
      <c r="BM321" s="28">
        <f t="shared" si="138"/>
        <v>22.21875</v>
      </c>
      <c r="BN321" s="28">
        <f t="shared" si="138"/>
        <v>22.21875</v>
      </c>
      <c r="BO321" s="28">
        <f t="shared" si="138"/>
        <v>22.21875</v>
      </c>
      <c r="BP321" s="28">
        <f t="shared" si="138"/>
        <v>22.21875</v>
      </c>
      <c r="BQ321" s="28">
        <f t="shared" si="138"/>
        <v>22.21875</v>
      </c>
      <c r="BR321" s="28">
        <f t="shared" si="138"/>
        <v>22.21875</v>
      </c>
      <c r="BS321" s="28">
        <f t="shared" si="138"/>
        <v>22.21875</v>
      </c>
      <c r="BT321" s="28">
        <f t="shared" si="138"/>
        <v>22.21875</v>
      </c>
      <c r="BU321" s="28">
        <f t="shared" si="138"/>
        <v>22.21875</v>
      </c>
      <c r="BV321" s="28">
        <f t="shared" si="138"/>
        <v>22.21875</v>
      </c>
      <c r="BW321" s="28">
        <f t="shared" si="138"/>
        <v>22.21875</v>
      </c>
      <c r="BX321" s="28">
        <f t="shared" si="138"/>
        <v>22.21875</v>
      </c>
      <c r="BY321" s="28">
        <f t="shared" si="138"/>
        <v>22.21875</v>
      </c>
      <c r="BZ321" s="28">
        <f t="shared" si="138"/>
        <v>22.21875</v>
      </c>
      <c r="CA321" s="28">
        <f t="shared" si="138"/>
        <v>22.21875</v>
      </c>
      <c r="CB321" s="28">
        <f t="shared" si="138"/>
        <v>22.21875</v>
      </c>
      <c r="CC321" s="6" t="s">
        <v>1856</v>
      </c>
    </row>
    <row r="322" spans="1:118" ht="15" hidden="1" customHeight="1">
      <c r="A322" s="1">
        <v>10048053</v>
      </c>
      <c r="B322" s="5">
        <v>41376</v>
      </c>
      <c r="C322" s="5">
        <v>41905</v>
      </c>
      <c r="D322" s="5">
        <v>42354.335462962961</v>
      </c>
      <c r="E322" s="4">
        <v>130.22</v>
      </c>
      <c r="F322" s="3" t="s">
        <v>8</v>
      </c>
      <c r="G322" s="3" t="s">
        <v>75</v>
      </c>
      <c r="H322" s="3" t="s">
        <v>66</v>
      </c>
      <c r="K322" s="2"/>
      <c r="L322" s="2"/>
      <c r="U322" s="28">
        <f>($E322*($H$1/12)/2)</f>
        <v>0.54258333333333331</v>
      </c>
      <c r="V322" s="28">
        <f t="shared" ref="V322:AF322" si="139">($E322*($H$1/12)/2)</f>
        <v>0.54258333333333331</v>
      </c>
      <c r="W322" s="28">
        <f t="shared" si="139"/>
        <v>0.54258333333333331</v>
      </c>
      <c r="X322" s="28">
        <f t="shared" si="139"/>
        <v>0.54258333333333331</v>
      </c>
      <c r="Y322" s="28">
        <f t="shared" si="139"/>
        <v>0.54258333333333331</v>
      </c>
      <c r="Z322" s="28">
        <f t="shared" si="139"/>
        <v>0.54258333333333331</v>
      </c>
      <c r="AA322" s="28">
        <f t="shared" si="139"/>
        <v>0.54258333333333331</v>
      </c>
      <c r="AB322" s="28">
        <f t="shared" si="139"/>
        <v>0.54258333333333331</v>
      </c>
      <c r="AC322" s="28">
        <f t="shared" si="139"/>
        <v>0.54258333333333331</v>
      </c>
      <c r="AD322" s="28">
        <f t="shared" si="139"/>
        <v>0.54258333333333331</v>
      </c>
      <c r="AE322" s="28">
        <f t="shared" si="139"/>
        <v>0.54258333333333331</v>
      </c>
      <c r="AF322" s="28">
        <f t="shared" si="139"/>
        <v>0.54258333333333331</v>
      </c>
      <c r="AG322" s="28">
        <f t="shared" ref="AG322:CB322" si="140">($E322*($H$1/12))</f>
        <v>1.0851666666666666</v>
      </c>
      <c r="AH322" s="28">
        <f t="shared" si="140"/>
        <v>1.0851666666666666</v>
      </c>
      <c r="AI322" s="28">
        <f t="shared" si="140"/>
        <v>1.0851666666666666</v>
      </c>
      <c r="AJ322" s="28">
        <f t="shared" si="140"/>
        <v>1.0851666666666666</v>
      </c>
      <c r="AK322" s="28">
        <f t="shared" si="140"/>
        <v>1.0851666666666666</v>
      </c>
      <c r="AL322" s="28">
        <f t="shared" si="140"/>
        <v>1.0851666666666666</v>
      </c>
      <c r="AM322" s="28">
        <f t="shared" si="140"/>
        <v>1.0851666666666666</v>
      </c>
      <c r="AN322" s="28">
        <f t="shared" si="140"/>
        <v>1.0851666666666666</v>
      </c>
      <c r="AO322" s="28">
        <f t="shared" si="140"/>
        <v>1.0851666666666666</v>
      </c>
      <c r="AP322" s="28">
        <f t="shared" si="140"/>
        <v>1.0851666666666666</v>
      </c>
      <c r="AQ322" s="28">
        <f t="shared" si="140"/>
        <v>1.0851666666666666</v>
      </c>
      <c r="AR322" s="28">
        <f t="shared" si="140"/>
        <v>1.0851666666666666</v>
      </c>
      <c r="AS322" s="28">
        <f t="shared" si="140"/>
        <v>1.0851666666666666</v>
      </c>
      <c r="AT322" s="28">
        <f t="shared" si="140"/>
        <v>1.0851666666666666</v>
      </c>
      <c r="AU322" s="28">
        <f t="shared" si="140"/>
        <v>1.0851666666666666</v>
      </c>
      <c r="AV322" s="28">
        <f t="shared" si="140"/>
        <v>1.0851666666666666</v>
      </c>
      <c r="AW322" s="28">
        <f t="shared" si="140"/>
        <v>1.0851666666666666</v>
      </c>
      <c r="AX322" s="28">
        <f t="shared" si="140"/>
        <v>1.0851666666666666</v>
      </c>
      <c r="AY322" s="28">
        <f t="shared" si="140"/>
        <v>1.0851666666666666</v>
      </c>
      <c r="AZ322" s="28">
        <f t="shared" si="140"/>
        <v>1.0851666666666666</v>
      </c>
      <c r="BA322" s="28">
        <f t="shared" si="140"/>
        <v>1.0851666666666666</v>
      </c>
      <c r="BB322" s="28">
        <f t="shared" si="140"/>
        <v>1.0851666666666666</v>
      </c>
      <c r="BC322" s="28">
        <f t="shared" si="140"/>
        <v>1.0851666666666666</v>
      </c>
      <c r="BD322" s="28">
        <f t="shared" si="140"/>
        <v>1.0851666666666666</v>
      </c>
      <c r="BE322" s="28">
        <f t="shared" si="140"/>
        <v>1.0851666666666666</v>
      </c>
      <c r="BF322" s="28">
        <f t="shared" si="140"/>
        <v>1.0851666666666666</v>
      </c>
      <c r="BG322" s="28">
        <f t="shared" si="140"/>
        <v>1.0851666666666666</v>
      </c>
      <c r="BH322" s="28">
        <f t="shared" si="140"/>
        <v>1.0851666666666666</v>
      </c>
      <c r="BI322" s="28">
        <f t="shared" si="140"/>
        <v>1.0851666666666666</v>
      </c>
      <c r="BJ322" s="28">
        <f t="shared" si="140"/>
        <v>1.0851666666666666</v>
      </c>
      <c r="BK322" s="28">
        <f t="shared" si="140"/>
        <v>1.0851666666666666</v>
      </c>
      <c r="BL322" s="28">
        <f t="shared" si="140"/>
        <v>1.0851666666666666</v>
      </c>
      <c r="BM322" s="28">
        <f t="shared" si="140"/>
        <v>1.0851666666666666</v>
      </c>
      <c r="BN322" s="28">
        <f t="shared" si="140"/>
        <v>1.0851666666666666</v>
      </c>
      <c r="BO322" s="28">
        <f t="shared" si="140"/>
        <v>1.0851666666666666</v>
      </c>
      <c r="BP322" s="28">
        <f t="shared" si="140"/>
        <v>1.0851666666666666</v>
      </c>
      <c r="BQ322" s="28">
        <f t="shared" si="140"/>
        <v>1.0851666666666666</v>
      </c>
      <c r="BR322" s="28">
        <f t="shared" si="140"/>
        <v>1.0851666666666666</v>
      </c>
      <c r="BS322" s="28">
        <f t="shared" si="140"/>
        <v>1.0851666666666666</v>
      </c>
      <c r="BT322" s="28">
        <f t="shared" si="140"/>
        <v>1.0851666666666666</v>
      </c>
      <c r="BU322" s="28">
        <f t="shared" si="140"/>
        <v>1.0851666666666666</v>
      </c>
      <c r="BV322" s="28">
        <f t="shared" si="140"/>
        <v>1.0851666666666666</v>
      </c>
      <c r="BW322" s="28">
        <f t="shared" si="140"/>
        <v>1.0851666666666666</v>
      </c>
      <c r="BX322" s="28">
        <f t="shared" si="140"/>
        <v>1.0851666666666666</v>
      </c>
      <c r="BY322" s="28">
        <f t="shared" si="140"/>
        <v>1.0851666666666666</v>
      </c>
      <c r="BZ322" s="28">
        <f t="shared" si="140"/>
        <v>1.0851666666666666</v>
      </c>
      <c r="CA322" s="28">
        <f t="shared" si="140"/>
        <v>1.0851666666666666</v>
      </c>
      <c r="CB322" s="28">
        <f t="shared" si="140"/>
        <v>1.0851666666666666</v>
      </c>
      <c r="CC322" s="6" t="s">
        <v>1856</v>
      </c>
    </row>
    <row r="323" spans="1:118" ht="15" hidden="1" customHeight="1">
      <c r="A323" s="1">
        <v>10050870</v>
      </c>
      <c r="B323" s="5">
        <v>41960.682118055556</v>
      </c>
      <c r="C323" s="5">
        <v>42257</v>
      </c>
      <c r="D323" s="5">
        <v>42354.394328703704</v>
      </c>
      <c r="E323" s="7">
        <v>0</v>
      </c>
      <c r="F323" s="3" t="s">
        <v>6</v>
      </c>
      <c r="G323" s="3" t="s">
        <v>217</v>
      </c>
      <c r="H323" s="3" t="s">
        <v>214</v>
      </c>
      <c r="K323" s="2"/>
      <c r="L323" s="2"/>
    </row>
    <row r="324" spans="1:118" ht="15" hidden="1" customHeight="1">
      <c r="A324" s="1">
        <v>10050891</v>
      </c>
      <c r="B324" s="5">
        <v>41963.499432870369</v>
      </c>
      <c r="C324" s="5">
        <v>42121</v>
      </c>
      <c r="D324" s="5">
        <v>42354.400416666664</v>
      </c>
      <c r="E324" s="4">
        <v>2846.7</v>
      </c>
      <c r="F324" s="3" t="s">
        <v>6</v>
      </c>
      <c r="G324" s="3" t="s">
        <v>27</v>
      </c>
      <c r="H324" s="3" t="s">
        <v>26</v>
      </c>
      <c r="K324" s="2"/>
      <c r="L324" s="2"/>
      <c r="AG324" s="28">
        <f>($E324*($H$1/12))/2</f>
        <v>11.861249999999998</v>
      </c>
      <c r="AH324" s="28">
        <f t="shared" ref="AH324:AR325" si="141">($E324*($H$1/12))/2</f>
        <v>11.861249999999998</v>
      </c>
      <c r="AI324" s="28">
        <f t="shared" si="141"/>
        <v>11.861249999999998</v>
      </c>
      <c r="AJ324" s="28">
        <f t="shared" si="141"/>
        <v>11.861249999999998</v>
      </c>
      <c r="AK324" s="28">
        <f t="shared" si="141"/>
        <v>11.861249999999998</v>
      </c>
      <c r="AL324" s="28">
        <f t="shared" si="141"/>
        <v>11.861249999999998</v>
      </c>
      <c r="AM324" s="28">
        <f t="shared" si="141"/>
        <v>11.861249999999998</v>
      </c>
      <c r="AN324" s="28">
        <f t="shared" si="141"/>
        <v>11.861249999999998</v>
      </c>
      <c r="AO324" s="28">
        <f t="shared" si="141"/>
        <v>11.861249999999998</v>
      </c>
      <c r="AP324" s="28">
        <f t="shared" si="141"/>
        <v>11.861249999999998</v>
      </c>
      <c r="AQ324" s="28">
        <f t="shared" si="141"/>
        <v>11.861249999999998</v>
      </c>
      <c r="AR324" s="28">
        <f t="shared" si="141"/>
        <v>11.861249999999998</v>
      </c>
      <c r="AS324" s="28">
        <f t="shared" ref="AS324:CB325" si="142">($E324*($H$1/12))</f>
        <v>23.722499999999997</v>
      </c>
      <c r="AT324" s="28">
        <f t="shared" si="142"/>
        <v>23.722499999999997</v>
      </c>
      <c r="AU324" s="28">
        <f t="shared" si="142"/>
        <v>23.722499999999997</v>
      </c>
      <c r="AV324" s="28">
        <f t="shared" si="142"/>
        <v>23.722499999999997</v>
      </c>
      <c r="AW324" s="28">
        <f t="shared" si="142"/>
        <v>23.722499999999997</v>
      </c>
      <c r="AX324" s="28">
        <f t="shared" si="142"/>
        <v>23.722499999999997</v>
      </c>
      <c r="AY324" s="28">
        <f t="shared" si="142"/>
        <v>23.722499999999997</v>
      </c>
      <c r="AZ324" s="28">
        <f t="shared" si="142"/>
        <v>23.722499999999997</v>
      </c>
      <c r="BA324" s="28">
        <f t="shared" si="142"/>
        <v>23.722499999999997</v>
      </c>
      <c r="BB324" s="28">
        <f t="shared" si="142"/>
        <v>23.722499999999997</v>
      </c>
      <c r="BC324" s="28">
        <f t="shared" si="142"/>
        <v>23.722499999999997</v>
      </c>
      <c r="BD324" s="28">
        <f t="shared" si="142"/>
        <v>23.722499999999997</v>
      </c>
      <c r="BE324" s="28">
        <f t="shared" si="142"/>
        <v>23.722499999999997</v>
      </c>
      <c r="BF324" s="28">
        <f t="shared" si="142"/>
        <v>23.722499999999997</v>
      </c>
      <c r="BG324" s="28">
        <f t="shared" si="142"/>
        <v>23.722499999999997</v>
      </c>
      <c r="BH324" s="28">
        <f t="shared" si="142"/>
        <v>23.722499999999997</v>
      </c>
      <c r="BI324" s="28">
        <f t="shared" si="142"/>
        <v>23.722499999999997</v>
      </c>
      <c r="BJ324" s="28">
        <f t="shared" si="142"/>
        <v>23.722499999999997</v>
      </c>
      <c r="BK324" s="28">
        <f t="shared" si="142"/>
        <v>23.722499999999997</v>
      </c>
      <c r="BL324" s="28">
        <f t="shared" si="142"/>
        <v>23.722499999999997</v>
      </c>
      <c r="BM324" s="28">
        <f t="shared" si="142"/>
        <v>23.722499999999997</v>
      </c>
      <c r="BN324" s="28">
        <f t="shared" si="142"/>
        <v>23.722499999999997</v>
      </c>
      <c r="BO324" s="28">
        <f t="shared" si="142"/>
        <v>23.722499999999997</v>
      </c>
      <c r="BP324" s="28">
        <f t="shared" si="142"/>
        <v>23.722499999999997</v>
      </c>
      <c r="BQ324" s="28">
        <f t="shared" si="142"/>
        <v>23.722499999999997</v>
      </c>
      <c r="BR324" s="28">
        <f t="shared" si="142"/>
        <v>23.722499999999997</v>
      </c>
      <c r="BS324" s="28">
        <f t="shared" si="142"/>
        <v>23.722499999999997</v>
      </c>
      <c r="BT324" s="28">
        <f t="shared" si="142"/>
        <v>23.722499999999997</v>
      </c>
      <c r="BU324" s="28">
        <f t="shared" si="142"/>
        <v>23.722499999999997</v>
      </c>
      <c r="BV324" s="28">
        <f t="shared" si="142"/>
        <v>23.722499999999997</v>
      </c>
      <c r="BW324" s="28">
        <f t="shared" si="142"/>
        <v>23.722499999999997</v>
      </c>
      <c r="BX324" s="28">
        <f t="shared" si="142"/>
        <v>23.722499999999997</v>
      </c>
      <c r="BY324" s="28">
        <f t="shared" si="142"/>
        <v>23.722499999999997</v>
      </c>
      <c r="BZ324" s="28">
        <f t="shared" si="142"/>
        <v>23.722499999999997</v>
      </c>
      <c r="CA324" s="28">
        <f t="shared" si="142"/>
        <v>23.722499999999997</v>
      </c>
      <c r="CB324" s="28">
        <f t="shared" si="142"/>
        <v>23.722499999999997</v>
      </c>
      <c r="CC324" s="6" t="s">
        <v>1857</v>
      </c>
      <c r="CD324" s="28">
        <v>62.730442489340192</v>
      </c>
      <c r="DC324" s="2">
        <f>-$CD324/12</f>
        <v>-5.2275368741116823</v>
      </c>
      <c r="DD324" s="2">
        <f t="shared" ref="DD324:DN325" si="143">-$CD324/12</f>
        <v>-5.2275368741116823</v>
      </c>
      <c r="DE324" s="2">
        <f t="shared" si="143"/>
        <v>-5.2275368741116823</v>
      </c>
      <c r="DF324" s="2">
        <f t="shared" si="143"/>
        <v>-5.2275368741116823</v>
      </c>
      <c r="DG324" s="2">
        <f t="shared" si="143"/>
        <v>-5.2275368741116823</v>
      </c>
      <c r="DH324" s="2">
        <f t="shared" si="143"/>
        <v>-5.2275368741116823</v>
      </c>
      <c r="DI324" s="2">
        <f t="shared" si="143"/>
        <v>-5.2275368741116823</v>
      </c>
      <c r="DJ324" s="2">
        <f t="shared" si="143"/>
        <v>-5.2275368741116823</v>
      </c>
      <c r="DK324" s="2">
        <f t="shared" si="143"/>
        <v>-5.2275368741116823</v>
      </c>
      <c r="DL324" s="2">
        <f t="shared" si="143"/>
        <v>-5.2275368741116823</v>
      </c>
      <c r="DM324" s="2">
        <f t="shared" si="143"/>
        <v>-5.2275368741116823</v>
      </c>
      <c r="DN324" s="2">
        <f t="shared" si="143"/>
        <v>-5.2275368741116823</v>
      </c>
    </row>
    <row r="325" spans="1:118" ht="15" hidden="1" customHeight="1">
      <c r="A325" s="1">
        <v>10050890</v>
      </c>
      <c r="B325" s="5">
        <v>41963.488252314812</v>
      </c>
      <c r="C325" s="5">
        <v>42121</v>
      </c>
      <c r="D325" s="5">
        <v>42354.400763888887</v>
      </c>
      <c r="E325" s="4">
        <v>2846.7</v>
      </c>
      <c r="F325" s="3" t="s">
        <v>6</v>
      </c>
      <c r="G325" s="3" t="s">
        <v>27</v>
      </c>
      <c r="H325" s="3" t="s">
        <v>26</v>
      </c>
      <c r="K325" s="2"/>
      <c r="L325" s="2"/>
      <c r="AG325" s="28">
        <f>($E325*($H$1/12))/2</f>
        <v>11.861249999999998</v>
      </c>
      <c r="AH325" s="28">
        <f t="shared" si="141"/>
        <v>11.861249999999998</v>
      </c>
      <c r="AI325" s="28">
        <f t="shared" si="141"/>
        <v>11.861249999999998</v>
      </c>
      <c r="AJ325" s="28">
        <f t="shared" si="141"/>
        <v>11.861249999999998</v>
      </c>
      <c r="AK325" s="28">
        <f t="shared" si="141"/>
        <v>11.861249999999998</v>
      </c>
      <c r="AL325" s="28">
        <f t="shared" si="141"/>
        <v>11.861249999999998</v>
      </c>
      <c r="AM325" s="28">
        <f t="shared" si="141"/>
        <v>11.861249999999998</v>
      </c>
      <c r="AN325" s="28">
        <f t="shared" si="141"/>
        <v>11.861249999999998</v>
      </c>
      <c r="AO325" s="28">
        <f t="shared" si="141"/>
        <v>11.861249999999998</v>
      </c>
      <c r="AP325" s="28">
        <f t="shared" si="141"/>
        <v>11.861249999999998</v>
      </c>
      <c r="AQ325" s="28">
        <f t="shared" si="141"/>
        <v>11.861249999999998</v>
      </c>
      <c r="AR325" s="28">
        <f t="shared" si="141"/>
        <v>11.861249999999998</v>
      </c>
      <c r="AS325" s="28">
        <f t="shared" si="142"/>
        <v>23.722499999999997</v>
      </c>
      <c r="AT325" s="28">
        <f t="shared" si="142"/>
        <v>23.722499999999997</v>
      </c>
      <c r="AU325" s="28">
        <f t="shared" si="142"/>
        <v>23.722499999999997</v>
      </c>
      <c r="AV325" s="28">
        <f t="shared" si="142"/>
        <v>23.722499999999997</v>
      </c>
      <c r="AW325" s="28">
        <f t="shared" si="142"/>
        <v>23.722499999999997</v>
      </c>
      <c r="AX325" s="28">
        <f t="shared" si="142"/>
        <v>23.722499999999997</v>
      </c>
      <c r="AY325" s="28">
        <f t="shared" si="142"/>
        <v>23.722499999999997</v>
      </c>
      <c r="AZ325" s="28">
        <f t="shared" si="142"/>
        <v>23.722499999999997</v>
      </c>
      <c r="BA325" s="28">
        <f t="shared" si="142"/>
        <v>23.722499999999997</v>
      </c>
      <c r="BB325" s="28">
        <f t="shared" si="142"/>
        <v>23.722499999999997</v>
      </c>
      <c r="BC325" s="28">
        <f t="shared" si="142"/>
        <v>23.722499999999997</v>
      </c>
      <c r="BD325" s="28">
        <f t="shared" si="142"/>
        <v>23.722499999999997</v>
      </c>
      <c r="BE325" s="28">
        <f t="shared" si="142"/>
        <v>23.722499999999997</v>
      </c>
      <c r="BF325" s="28">
        <f t="shared" si="142"/>
        <v>23.722499999999997</v>
      </c>
      <c r="BG325" s="28">
        <f t="shared" si="142"/>
        <v>23.722499999999997</v>
      </c>
      <c r="BH325" s="28">
        <f t="shared" si="142"/>
        <v>23.722499999999997</v>
      </c>
      <c r="BI325" s="28">
        <f t="shared" si="142"/>
        <v>23.722499999999997</v>
      </c>
      <c r="BJ325" s="28">
        <f t="shared" si="142"/>
        <v>23.722499999999997</v>
      </c>
      <c r="BK325" s="28">
        <f t="shared" si="142"/>
        <v>23.722499999999997</v>
      </c>
      <c r="BL325" s="28">
        <f t="shared" si="142"/>
        <v>23.722499999999997</v>
      </c>
      <c r="BM325" s="28">
        <f t="shared" si="142"/>
        <v>23.722499999999997</v>
      </c>
      <c r="BN325" s="28">
        <f t="shared" si="142"/>
        <v>23.722499999999997</v>
      </c>
      <c r="BO325" s="28">
        <f t="shared" si="142"/>
        <v>23.722499999999997</v>
      </c>
      <c r="BP325" s="28">
        <f t="shared" si="142"/>
        <v>23.722499999999997</v>
      </c>
      <c r="BQ325" s="28">
        <f t="shared" si="142"/>
        <v>23.722499999999997</v>
      </c>
      <c r="BR325" s="28">
        <f t="shared" si="142"/>
        <v>23.722499999999997</v>
      </c>
      <c r="BS325" s="28">
        <f t="shared" si="142"/>
        <v>23.722499999999997</v>
      </c>
      <c r="BT325" s="28">
        <f t="shared" si="142"/>
        <v>23.722499999999997</v>
      </c>
      <c r="BU325" s="28">
        <f t="shared" si="142"/>
        <v>23.722499999999997</v>
      </c>
      <c r="BV325" s="28">
        <f t="shared" si="142"/>
        <v>23.722499999999997</v>
      </c>
      <c r="BW325" s="28">
        <f t="shared" si="142"/>
        <v>23.722499999999997</v>
      </c>
      <c r="BX325" s="28">
        <f t="shared" si="142"/>
        <v>23.722499999999997</v>
      </c>
      <c r="BY325" s="28">
        <f t="shared" si="142"/>
        <v>23.722499999999997</v>
      </c>
      <c r="BZ325" s="28">
        <f t="shared" si="142"/>
        <v>23.722499999999997</v>
      </c>
      <c r="CA325" s="28">
        <f t="shared" si="142"/>
        <v>23.722499999999997</v>
      </c>
      <c r="CB325" s="28">
        <f t="shared" si="142"/>
        <v>23.722499999999997</v>
      </c>
      <c r="CC325" s="6" t="s">
        <v>1857</v>
      </c>
      <c r="CD325" s="28">
        <v>59.611386713098589</v>
      </c>
      <c r="DC325" s="2">
        <f>-$CD325/12</f>
        <v>-4.9676155594248828</v>
      </c>
      <c r="DD325" s="2">
        <f t="shared" si="143"/>
        <v>-4.9676155594248828</v>
      </c>
      <c r="DE325" s="2">
        <f t="shared" si="143"/>
        <v>-4.9676155594248828</v>
      </c>
      <c r="DF325" s="2">
        <f t="shared" si="143"/>
        <v>-4.9676155594248828</v>
      </c>
      <c r="DG325" s="2">
        <f t="shared" si="143"/>
        <v>-4.9676155594248828</v>
      </c>
      <c r="DH325" s="2">
        <f t="shared" si="143"/>
        <v>-4.9676155594248828</v>
      </c>
      <c r="DI325" s="2">
        <f t="shared" si="143"/>
        <v>-4.9676155594248828</v>
      </c>
      <c r="DJ325" s="2">
        <f t="shared" si="143"/>
        <v>-4.9676155594248828</v>
      </c>
      <c r="DK325" s="2">
        <f t="shared" si="143"/>
        <v>-4.9676155594248828</v>
      </c>
      <c r="DL325" s="2">
        <f t="shared" si="143"/>
        <v>-4.9676155594248828</v>
      </c>
      <c r="DM325" s="2">
        <f t="shared" si="143"/>
        <v>-4.9676155594248828</v>
      </c>
      <c r="DN325" s="2">
        <f t="shared" si="143"/>
        <v>-4.9676155594248828</v>
      </c>
    </row>
    <row r="326" spans="1:118" ht="15" hidden="1" customHeight="1">
      <c r="A326" s="1">
        <v>10051362</v>
      </c>
      <c r="B326" s="5">
        <v>42075.646944444445</v>
      </c>
      <c r="C326" s="5">
        <v>42307</v>
      </c>
      <c r="D326" s="5">
        <v>42354.406377314815</v>
      </c>
      <c r="E326" s="7">
        <v>0</v>
      </c>
      <c r="F326" s="3" t="s">
        <v>5</v>
      </c>
      <c r="G326" s="3" t="s">
        <v>217</v>
      </c>
      <c r="H326" s="3" t="s">
        <v>214</v>
      </c>
      <c r="K326" s="2"/>
      <c r="L326" s="2"/>
    </row>
    <row r="327" spans="1:118" ht="15" hidden="1" customHeight="1">
      <c r="A327" s="1">
        <v>10051109</v>
      </c>
      <c r="B327" s="5">
        <v>42033.942337962966</v>
      </c>
      <c r="C327" s="5">
        <v>42323</v>
      </c>
      <c r="D327" s="5">
        <v>42354.407847222225</v>
      </c>
      <c r="E327" s="7">
        <v>0</v>
      </c>
      <c r="F327" s="3" t="s">
        <v>7</v>
      </c>
      <c r="G327" s="3" t="s">
        <v>217</v>
      </c>
      <c r="H327" s="3" t="s">
        <v>214</v>
      </c>
      <c r="K327" s="2"/>
      <c r="L327" s="2"/>
    </row>
    <row r="328" spans="1:118" ht="15" hidden="1" customHeight="1">
      <c r="A328" s="1">
        <v>10051107</v>
      </c>
      <c r="B328" s="5">
        <v>42033.643194444441</v>
      </c>
      <c r="C328" s="5">
        <v>42292</v>
      </c>
      <c r="D328" s="5">
        <v>42354.408807870372</v>
      </c>
      <c r="E328" s="7">
        <v>0</v>
      </c>
      <c r="F328" s="3" t="s">
        <v>7</v>
      </c>
      <c r="G328" s="3" t="s">
        <v>217</v>
      </c>
      <c r="H328" s="3" t="s">
        <v>214</v>
      </c>
      <c r="K328" s="2"/>
      <c r="L328" s="2"/>
    </row>
    <row r="329" spans="1:118" ht="30" hidden="1" customHeight="1">
      <c r="A329" s="1">
        <v>10050314</v>
      </c>
      <c r="B329" s="5">
        <v>41810.582650462966</v>
      </c>
      <c r="C329" s="5">
        <v>41912</v>
      </c>
      <c r="D329" s="5">
        <v>42354.415648148148</v>
      </c>
      <c r="E329" s="4">
        <v>1164.28</v>
      </c>
      <c r="F329" s="3" t="s">
        <v>12</v>
      </c>
      <c r="G329" s="8" t="s">
        <v>86</v>
      </c>
      <c r="H329" s="3" t="s">
        <v>84</v>
      </c>
      <c r="K329" s="2"/>
      <c r="L329" s="2"/>
      <c r="U329" s="28">
        <f>($E329*($H$1/12)/2)</f>
        <v>4.8511666666666668</v>
      </c>
      <c r="V329" s="28">
        <f t="shared" ref="V329:AF329" si="144">($E329*($H$1/12)/2)</f>
        <v>4.8511666666666668</v>
      </c>
      <c r="W329" s="28">
        <f t="shared" si="144"/>
        <v>4.8511666666666668</v>
      </c>
      <c r="X329" s="28">
        <f t="shared" si="144"/>
        <v>4.8511666666666668</v>
      </c>
      <c r="Y329" s="28">
        <f t="shared" si="144"/>
        <v>4.8511666666666668</v>
      </c>
      <c r="Z329" s="28">
        <f t="shared" si="144"/>
        <v>4.8511666666666668</v>
      </c>
      <c r="AA329" s="28">
        <f t="shared" si="144"/>
        <v>4.8511666666666668</v>
      </c>
      <c r="AB329" s="28">
        <f t="shared" si="144"/>
        <v>4.8511666666666668</v>
      </c>
      <c r="AC329" s="28">
        <f t="shared" si="144"/>
        <v>4.8511666666666668</v>
      </c>
      <c r="AD329" s="28">
        <f t="shared" si="144"/>
        <v>4.8511666666666668</v>
      </c>
      <c r="AE329" s="28">
        <f t="shared" si="144"/>
        <v>4.8511666666666668</v>
      </c>
      <c r="AF329" s="28">
        <f t="shared" si="144"/>
        <v>4.8511666666666668</v>
      </c>
      <c r="AG329" s="28">
        <f t="shared" ref="AG329:CB331" si="145">($E329*($H$1/12))</f>
        <v>9.7023333333333337</v>
      </c>
      <c r="AH329" s="28">
        <f t="shared" si="145"/>
        <v>9.7023333333333337</v>
      </c>
      <c r="AI329" s="28">
        <f t="shared" si="145"/>
        <v>9.7023333333333337</v>
      </c>
      <c r="AJ329" s="28">
        <f t="shared" si="145"/>
        <v>9.7023333333333337</v>
      </c>
      <c r="AK329" s="28">
        <f t="shared" si="145"/>
        <v>9.7023333333333337</v>
      </c>
      <c r="AL329" s="28">
        <f t="shared" si="145"/>
        <v>9.7023333333333337</v>
      </c>
      <c r="AM329" s="28">
        <f t="shared" si="145"/>
        <v>9.7023333333333337</v>
      </c>
      <c r="AN329" s="28">
        <f t="shared" si="145"/>
        <v>9.7023333333333337</v>
      </c>
      <c r="AO329" s="28">
        <f t="shared" si="145"/>
        <v>9.7023333333333337</v>
      </c>
      <c r="AP329" s="28">
        <f t="shared" si="145"/>
        <v>9.7023333333333337</v>
      </c>
      <c r="AQ329" s="28">
        <f t="shared" si="145"/>
        <v>9.7023333333333337</v>
      </c>
      <c r="AR329" s="28">
        <f t="shared" si="145"/>
        <v>9.7023333333333337</v>
      </c>
      <c r="AS329" s="28">
        <f t="shared" si="145"/>
        <v>9.7023333333333337</v>
      </c>
      <c r="AT329" s="28">
        <f t="shared" si="145"/>
        <v>9.7023333333333337</v>
      </c>
      <c r="AU329" s="28">
        <f t="shared" si="145"/>
        <v>9.7023333333333337</v>
      </c>
      <c r="AV329" s="28">
        <f t="shared" si="145"/>
        <v>9.7023333333333337</v>
      </c>
      <c r="AW329" s="28">
        <f t="shared" si="145"/>
        <v>9.7023333333333337</v>
      </c>
      <c r="AX329" s="28">
        <f t="shared" si="145"/>
        <v>9.7023333333333337</v>
      </c>
      <c r="AY329" s="28">
        <f t="shared" si="145"/>
        <v>9.7023333333333337</v>
      </c>
      <c r="AZ329" s="28">
        <f t="shared" si="145"/>
        <v>9.7023333333333337</v>
      </c>
      <c r="BA329" s="28">
        <f t="shared" si="145"/>
        <v>9.7023333333333337</v>
      </c>
      <c r="BB329" s="28">
        <f t="shared" si="145"/>
        <v>9.7023333333333337</v>
      </c>
      <c r="BC329" s="28">
        <f t="shared" si="145"/>
        <v>9.7023333333333337</v>
      </c>
      <c r="BD329" s="28">
        <f t="shared" si="145"/>
        <v>9.7023333333333337</v>
      </c>
      <c r="BE329" s="28">
        <f t="shared" si="145"/>
        <v>9.7023333333333337</v>
      </c>
      <c r="BF329" s="28">
        <f t="shared" si="145"/>
        <v>9.7023333333333337</v>
      </c>
      <c r="BG329" s="28">
        <f t="shared" si="145"/>
        <v>9.7023333333333337</v>
      </c>
      <c r="BH329" s="28">
        <f t="shared" si="145"/>
        <v>9.7023333333333337</v>
      </c>
      <c r="BI329" s="28">
        <f t="shared" si="145"/>
        <v>9.7023333333333337</v>
      </c>
      <c r="BJ329" s="28">
        <f t="shared" si="145"/>
        <v>9.7023333333333337</v>
      </c>
      <c r="BK329" s="28">
        <f t="shared" si="145"/>
        <v>9.7023333333333337</v>
      </c>
      <c r="BL329" s="28">
        <f t="shared" si="145"/>
        <v>9.7023333333333337</v>
      </c>
      <c r="BM329" s="28">
        <f t="shared" si="145"/>
        <v>9.7023333333333337</v>
      </c>
      <c r="BN329" s="28">
        <f t="shared" si="145"/>
        <v>9.7023333333333337</v>
      </c>
      <c r="BO329" s="28">
        <f t="shared" si="145"/>
        <v>9.7023333333333337</v>
      </c>
      <c r="BP329" s="28">
        <f t="shared" si="145"/>
        <v>9.7023333333333337</v>
      </c>
      <c r="BQ329" s="28">
        <f t="shared" si="145"/>
        <v>9.7023333333333337</v>
      </c>
      <c r="BR329" s="28">
        <f t="shared" si="145"/>
        <v>9.7023333333333337</v>
      </c>
      <c r="BS329" s="28">
        <f t="shared" si="145"/>
        <v>9.7023333333333337</v>
      </c>
      <c r="BT329" s="28">
        <f t="shared" si="145"/>
        <v>9.7023333333333337</v>
      </c>
      <c r="BU329" s="28">
        <f t="shared" si="145"/>
        <v>9.7023333333333337</v>
      </c>
      <c r="BV329" s="28">
        <f t="shared" si="145"/>
        <v>9.7023333333333337</v>
      </c>
      <c r="BW329" s="28">
        <f t="shared" si="145"/>
        <v>9.7023333333333337</v>
      </c>
      <c r="BX329" s="28">
        <f t="shared" si="145"/>
        <v>9.7023333333333337</v>
      </c>
      <c r="BY329" s="28">
        <f t="shared" si="145"/>
        <v>9.7023333333333337</v>
      </c>
      <c r="BZ329" s="28">
        <f t="shared" si="145"/>
        <v>9.7023333333333337</v>
      </c>
      <c r="CA329" s="28">
        <f t="shared" si="145"/>
        <v>9.7023333333333337</v>
      </c>
      <c r="CB329" s="28">
        <f t="shared" si="145"/>
        <v>9.7023333333333337</v>
      </c>
      <c r="CC329" s="6" t="s">
        <v>1857</v>
      </c>
      <c r="CD329" s="28">
        <v>11.781888518956812</v>
      </c>
      <c r="CQ329" s="2">
        <f>-$CD329/12</f>
        <v>-0.98182404324640105</v>
      </c>
      <c r="CR329" s="2">
        <f t="shared" ref="CR329:DB329" si="146">-$CD329/12</f>
        <v>-0.98182404324640105</v>
      </c>
      <c r="CS329" s="2">
        <f t="shared" si="146"/>
        <v>-0.98182404324640105</v>
      </c>
      <c r="CT329" s="2">
        <f t="shared" si="146"/>
        <v>-0.98182404324640105</v>
      </c>
      <c r="CU329" s="2">
        <f t="shared" si="146"/>
        <v>-0.98182404324640105</v>
      </c>
      <c r="CV329" s="2">
        <f t="shared" si="146"/>
        <v>-0.98182404324640105</v>
      </c>
      <c r="CW329" s="2">
        <f t="shared" si="146"/>
        <v>-0.98182404324640105</v>
      </c>
      <c r="CX329" s="2">
        <f t="shared" si="146"/>
        <v>-0.98182404324640105</v>
      </c>
      <c r="CY329" s="2">
        <f t="shared" si="146"/>
        <v>-0.98182404324640105</v>
      </c>
      <c r="CZ329" s="2">
        <f t="shared" si="146"/>
        <v>-0.98182404324640105</v>
      </c>
      <c r="DA329" s="2">
        <f t="shared" si="146"/>
        <v>-0.98182404324640105</v>
      </c>
      <c r="DB329" s="2">
        <f t="shared" si="146"/>
        <v>-0.98182404324640105</v>
      </c>
    </row>
    <row r="330" spans="1:118" ht="60" hidden="1" customHeight="1">
      <c r="A330" s="1">
        <v>10051161</v>
      </c>
      <c r="B330" s="5">
        <v>42045.559884259259</v>
      </c>
      <c r="C330" s="5">
        <v>42261</v>
      </c>
      <c r="D330" s="5">
        <v>42354.417002314818</v>
      </c>
      <c r="E330" s="7">
        <f>961.98+572.02+744.54</f>
        <v>2278.54</v>
      </c>
      <c r="F330" s="3" t="s">
        <v>5</v>
      </c>
      <c r="G330" s="8" t="s">
        <v>159</v>
      </c>
      <c r="H330" s="3" t="s">
        <v>178</v>
      </c>
      <c r="K330" s="2"/>
      <c r="L330" s="2"/>
      <c r="AG330" s="28">
        <f>($E330*($H$1/12))/2</f>
        <v>9.4939166666666672</v>
      </c>
      <c r="AH330" s="28">
        <f t="shared" ref="AH330:AR331" si="147">($E330*($H$1/12))/2</f>
        <v>9.4939166666666672</v>
      </c>
      <c r="AI330" s="28">
        <f t="shared" si="147"/>
        <v>9.4939166666666672</v>
      </c>
      <c r="AJ330" s="28">
        <f t="shared" si="147"/>
        <v>9.4939166666666672</v>
      </c>
      <c r="AK330" s="28">
        <f t="shared" si="147"/>
        <v>9.4939166666666672</v>
      </c>
      <c r="AL330" s="28">
        <f t="shared" si="147"/>
        <v>9.4939166666666672</v>
      </c>
      <c r="AM330" s="28">
        <f t="shared" si="147"/>
        <v>9.4939166666666672</v>
      </c>
      <c r="AN330" s="28">
        <f t="shared" si="147"/>
        <v>9.4939166666666672</v>
      </c>
      <c r="AO330" s="28">
        <f t="shared" si="147"/>
        <v>9.4939166666666672</v>
      </c>
      <c r="AP330" s="28">
        <f t="shared" si="147"/>
        <v>9.4939166666666672</v>
      </c>
      <c r="AQ330" s="28">
        <f t="shared" si="147"/>
        <v>9.4939166666666672</v>
      </c>
      <c r="AR330" s="28">
        <f t="shared" si="147"/>
        <v>9.4939166666666672</v>
      </c>
      <c r="AS330" s="28">
        <f t="shared" si="145"/>
        <v>18.987833333333334</v>
      </c>
      <c r="AT330" s="28">
        <f t="shared" si="145"/>
        <v>18.987833333333334</v>
      </c>
      <c r="AU330" s="28">
        <f t="shared" si="145"/>
        <v>18.987833333333334</v>
      </c>
      <c r="AV330" s="28">
        <f t="shared" si="145"/>
        <v>18.987833333333334</v>
      </c>
      <c r="AW330" s="28">
        <f t="shared" si="145"/>
        <v>18.987833333333334</v>
      </c>
      <c r="AX330" s="28">
        <f t="shared" si="145"/>
        <v>18.987833333333334</v>
      </c>
      <c r="AY330" s="28">
        <f t="shared" si="145"/>
        <v>18.987833333333334</v>
      </c>
      <c r="AZ330" s="28">
        <f t="shared" si="145"/>
        <v>18.987833333333334</v>
      </c>
      <c r="BA330" s="28">
        <f t="shared" si="145"/>
        <v>18.987833333333334</v>
      </c>
      <c r="BB330" s="28">
        <f t="shared" si="145"/>
        <v>18.987833333333334</v>
      </c>
      <c r="BC330" s="28">
        <f t="shared" si="145"/>
        <v>18.987833333333334</v>
      </c>
      <c r="BD330" s="28">
        <f t="shared" si="145"/>
        <v>18.987833333333334</v>
      </c>
      <c r="BE330" s="28">
        <f t="shared" si="145"/>
        <v>18.987833333333334</v>
      </c>
      <c r="BF330" s="28">
        <f t="shared" si="145"/>
        <v>18.987833333333334</v>
      </c>
      <c r="BG330" s="28">
        <f t="shared" si="145"/>
        <v>18.987833333333334</v>
      </c>
      <c r="BH330" s="28">
        <f t="shared" si="145"/>
        <v>18.987833333333334</v>
      </c>
      <c r="BI330" s="28">
        <f t="shared" si="145"/>
        <v>18.987833333333334</v>
      </c>
      <c r="BJ330" s="28">
        <f t="shared" si="145"/>
        <v>18.987833333333334</v>
      </c>
      <c r="BK330" s="28">
        <f t="shared" si="145"/>
        <v>18.987833333333334</v>
      </c>
      <c r="BL330" s="28">
        <f t="shared" si="145"/>
        <v>18.987833333333334</v>
      </c>
      <c r="BM330" s="28">
        <f t="shared" si="145"/>
        <v>18.987833333333334</v>
      </c>
      <c r="BN330" s="28">
        <f t="shared" si="145"/>
        <v>18.987833333333334</v>
      </c>
      <c r="BO330" s="28">
        <f t="shared" si="145"/>
        <v>18.987833333333334</v>
      </c>
      <c r="BP330" s="28">
        <f t="shared" si="145"/>
        <v>18.987833333333334</v>
      </c>
      <c r="BQ330" s="28">
        <f t="shared" si="145"/>
        <v>18.987833333333334</v>
      </c>
      <c r="BR330" s="28">
        <f t="shared" si="145"/>
        <v>18.987833333333334</v>
      </c>
      <c r="BS330" s="28">
        <f t="shared" si="145"/>
        <v>18.987833333333334</v>
      </c>
      <c r="BT330" s="28">
        <f t="shared" si="145"/>
        <v>18.987833333333334</v>
      </c>
      <c r="BU330" s="28">
        <f t="shared" si="145"/>
        <v>18.987833333333334</v>
      </c>
      <c r="BV330" s="28">
        <f t="shared" si="145"/>
        <v>18.987833333333334</v>
      </c>
      <c r="BW330" s="28">
        <f t="shared" si="145"/>
        <v>18.987833333333334</v>
      </c>
      <c r="BX330" s="28">
        <f t="shared" si="145"/>
        <v>18.987833333333334</v>
      </c>
      <c r="BY330" s="28">
        <f t="shared" si="145"/>
        <v>18.987833333333334</v>
      </c>
      <c r="BZ330" s="28">
        <f t="shared" si="145"/>
        <v>18.987833333333334</v>
      </c>
      <c r="CA330" s="28">
        <f t="shared" si="145"/>
        <v>18.987833333333334</v>
      </c>
      <c r="CB330" s="28">
        <f t="shared" si="145"/>
        <v>18.987833333333334</v>
      </c>
      <c r="CC330" s="6" t="s">
        <v>1857</v>
      </c>
      <c r="CD330" s="28">
        <v>10.632981172789124</v>
      </c>
      <c r="DC330" s="2">
        <f>-$CD330/12</f>
        <v>-0.8860817643990937</v>
      </c>
      <c r="DD330" s="2">
        <f t="shared" ref="DD330:DN331" si="148">-$CD330/12</f>
        <v>-0.8860817643990937</v>
      </c>
      <c r="DE330" s="2">
        <f t="shared" si="148"/>
        <v>-0.8860817643990937</v>
      </c>
      <c r="DF330" s="2">
        <f t="shared" si="148"/>
        <v>-0.8860817643990937</v>
      </c>
      <c r="DG330" s="2">
        <f t="shared" si="148"/>
        <v>-0.8860817643990937</v>
      </c>
      <c r="DH330" s="2">
        <f t="shared" si="148"/>
        <v>-0.8860817643990937</v>
      </c>
      <c r="DI330" s="2">
        <f t="shared" si="148"/>
        <v>-0.8860817643990937</v>
      </c>
      <c r="DJ330" s="2">
        <f t="shared" si="148"/>
        <v>-0.8860817643990937</v>
      </c>
      <c r="DK330" s="2">
        <f t="shared" si="148"/>
        <v>-0.8860817643990937</v>
      </c>
      <c r="DL330" s="2">
        <f t="shared" si="148"/>
        <v>-0.8860817643990937</v>
      </c>
      <c r="DM330" s="2">
        <f t="shared" si="148"/>
        <v>-0.8860817643990937</v>
      </c>
      <c r="DN330" s="2">
        <f t="shared" si="148"/>
        <v>-0.8860817643990937</v>
      </c>
    </row>
    <row r="331" spans="1:118" ht="15" hidden="1" customHeight="1">
      <c r="A331" s="1">
        <v>10051333</v>
      </c>
      <c r="B331" s="5">
        <v>42067.729259259257</v>
      </c>
      <c r="C331" s="5">
        <v>42309</v>
      </c>
      <c r="D331" s="5">
        <v>42354.480358796296</v>
      </c>
      <c r="E331" s="7">
        <v>418.7</v>
      </c>
      <c r="F331" s="3" t="s">
        <v>5</v>
      </c>
      <c r="G331" s="3" t="s">
        <v>163</v>
      </c>
      <c r="H331" s="3" t="s">
        <v>178</v>
      </c>
      <c r="K331" s="2"/>
      <c r="L331" s="2"/>
      <c r="AG331" s="28">
        <f>($E331*($H$1/12))/2</f>
        <v>1.7445833333333332</v>
      </c>
      <c r="AH331" s="28">
        <f t="shared" si="147"/>
        <v>1.7445833333333332</v>
      </c>
      <c r="AI331" s="28">
        <f t="shared" si="147"/>
        <v>1.7445833333333332</v>
      </c>
      <c r="AJ331" s="28">
        <f t="shared" si="147"/>
        <v>1.7445833333333332</v>
      </c>
      <c r="AK331" s="28">
        <f t="shared" si="147"/>
        <v>1.7445833333333332</v>
      </c>
      <c r="AL331" s="28">
        <f t="shared" si="147"/>
        <v>1.7445833333333332</v>
      </c>
      <c r="AM331" s="28">
        <f t="shared" si="147"/>
        <v>1.7445833333333332</v>
      </c>
      <c r="AN331" s="28">
        <f t="shared" si="147"/>
        <v>1.7445833333333332</v>
      </c>
      <c r="AO331" s="28">
        <f t="shared" si="147"/>
        <v>1.7445833333333332</v>
      </c>
      <c r="AP331" s="28">
        <f t="shared" si="147"/>
        <v>1.7445833333333332</v>
      </c>
      <c r="AQ331" s="28">
        <f t="shared" si="147"/>
        <v>1.7445833333333332</v>
      </c>
      <c r="AR331" s="28">
        <f t="shared" si="147"/>
        <v>1.7445833333333332</v>
      </c>
      <c r="AS331" s="28">
        <f t="shared" si="145"/>
        <v>3.4891666666666663</v>
      </c>
      <c r="AT331" s="28">
        <f t="shared" si="145"/>
        <v>3.4891666666666663</v>
      </c>
      <c r="AU331" s="28">
        <f t="shared" si="145"/>
        <v>3.4891666666666663</v>
      </c>
      <c r="AV331" s="28">
        <f t="shared" si="145"/>
        <v>3.4891666666666663</v>
      </c>
      <c r="AW331" s="28">
        <f t="shared" si="145"/>
        <v>3.4891666666666663</v>
      </c>
      <c r="AX331" s="28">
        <f t="shared" si="145"/>
        <v>3.4891666666666663</v>
      </c>
      <c r="AY331" s="28">
        <f t="shared" si="145"/>
        <v>3.4891666666666663</v>
      </c>
      <c r="AZ331" s="28">
        <f t="shared" si="145"/>
        <v>3.4891666666666663</v>
      </c>
      <c r="BA331" s="28">
        <f t="shared" si="145"/>
        <v>3.4891666666666663</v>
      </c>
      <c r="BB331" s="28">
        <f t="shared" si="145"/>
        <v>3.4891666666666663</v>
      </c>
      <c r="BC331" s="28">
        <f t="shared" si="145"/>
        <v>3.4891666666666663</v>
      </c>
      <c r="BD331" s="28">
        <f t="shared" si="145"/>
        <v>3.4891666666666663</v>
      </c>
      <c r="BE331" s="28">
        <f t="shared" si="145"/>
        <v>3.4891666666666663</v>
      </c>
      <c r="BF331" s="28">
        <f t="shared" si="145"/>
        <v>3.4891666666666663</v>
      </c>
      <c r="BG331" s="28">
        <f t="shared" si="145"/>
        <v>3.4891666666666663</v>
      </c>
      <c r="BH331" s="28">
        <f t="shared" si="145"/>
        <v>3.4891666666666663</v>
      </c>
      <c r="BI331" s="28">
        <f t="shared" si="145"/>
        <v>3.4891666666666663</v>
      </c>
      <c r="BJ331" s="28">
        <f t="shared" si="145"/>
        <v>3.4891666666666663</v>
      </c>
      <c r="BK331" s="28">
        <f t="shared" si="145"/>
        <v>3.4891666666666663</v>
      </c>
      <c r="BL331" s="28">
        <f t="shared" si="145"/>
        <v>3.4891666666666663</v>
      </c>
      <c r="BM331" s="28">
        <f t="shared" si="145"/>
        <v>3.4891666666666663</v>
      </c>
      <c r="BN331" s="28">
        <f t="shared" si="145"/>
        <v>3.4891666666666663</v>
      </c>
      <c r="BO331" s="28">
        <f t="shared" si="145"/>
        <v>3.4891666666666663</v>
      </c>
      <c r="BP331" s="28">
        <f t="shared" si="145"/>
        <v>3.4891666666666663</v>
      </c>
      <c r="BQ331" s="28">
        <f t="shared" si="145"/>
        <v>3.4891666666666663</v>
      </c>
      <c r="BR331" s="28">
        <f t="shared" si="145"/>
        <v>3.4891666666666663</v>
      </c>
      <c r="BS331" s="28">
        <f t="shared" si="145"/>
        <v>3.4891666666666663</v>
      </c>
      <c r="BT331" s="28">
        <f t="shared" si="145"/>
        <v>3.4891666666666663</v>
      </c>
      <c r="BU331" s="28">
        <f t="shared" si="145"/>
        <v>3.4891666666666663</v>
      </c>
      <c r="BV331" s="28">
        <f t="shared" si="145"/>
        <v>3.4891666666666663</v>
      </c>
      <c r="BW331" s="28">
        <f t="shared" si="145"/>
        <v>3.4891666666666663</v>
      </c>
      <c r="BX331" s="28">
        <f t="shared" si="145"/>
        <v>3.4891666666666663</v>
      </c>
      <c r="BY331" s="28">
        <f t="shared" si="145"/>
        <v>3.4891666666666663</v>
      </c>
      <c r="BZ331" s="28">
        <f t="shared" si="145"/>
        <v>3.4891666666666663</v>
      </c>
      <c r="CA331" s="28">
        <f t="shared" si="145"/>
        <v>3.4891666666666663</v>
      </c>
      <c r="CB331" s="28">
        <f t="shared" si="145"/>
        <v>3.4891666666666663</v>
      </c>
      <c r="CC331" s="6" t="s">
        <v>1857</v>
      </c>
      <c r="CD331" s="28">
        <v>10.84128790318775</v>
      </c>
      <c r="DC331" s="2">
        <f>-$CD331/12</f>
        <v>-0.90344065859897915</v>
      </c>
      <c r="DD331" s="2">
        <f t="shared" si="148"/>
        <v>-0.90344065859897915</v>
      </c>
      <c r="DE331" s="2">
        <f t="shared" si="148"/>
        <v>-0.90344065859897915</v>
      </c>
      <c r="DF331" s="2">
        <f t="shared" si="148"/>
        <v>-0.90344065859897915</v>
      </c>
      <c r="DG331" s="2">
        <f t="shared" si="148"/>
        <v>-0.90344065859897915</v>
      </c>
      <c r="DH331" s="2">
        <f t="shared" si="148"/>
        <v>-0.90344065859897915</v>
      </c>
      <c r="DI331" s="2">
        <f t="shared" si="148"/>
        <v>-0.90344065859897915</v>
      </c>
      <c r="DJ331" s="2">
        <f t="shared" si="148"/>
        <v>-0.90344065859897915</v>
      </c>
      <c r="DK331" s="2">
        <f t="shared" si="148"/>
        <v>-0.90344065859897915</v>
      </c>
      <c r="DL331" s="2">
        <f t="shared" si="148"/>
        <v>-0.90344065859897915</v>
      </c>
      <c r="DM331" s="2">
        <f t="shared" si="148"/>
        <v>-0.90344065859897915</v>
      </c>
      <c r="DN331" s="2">
        <f t="shared" si="148"/>
        <v>-0.90344065859897915</v>
      </c>
    </row>
    <row r="332" spans="1:118" ht="15" hidden="1" customHeight="1">
      <c r="A332" s="1">
        <v>10051102</v>
      </c>
      <c r="B332" s="5">
        <v>42032.574108796296</v>
      </c>
      <c r="C332" s="5">
        <v>42270</v>
      </c>
      <c r="D332" s="5">
        <v>42354.484930555554</v>
      </c>
      <c r="E332" s="7">
        <v>0</v>
      </c>
      <c r="F332" s="3" t="s">
        <v>7</v>
      </c>
      <c r="G332" s="3" t="s">
        <v>217</v>
      </c>
      <c r="H332" s="3" t="s">
        <v>214</v>
      </c>
      <c r="K332" s="2"/>
      <c r="L332" s="2"/>
    </row>
    <row r="333" spans="1:118" ht="15" hidden="1" customHeight="1">
      <c r="A333" s="1">
        <v>10050698</v>
      </c>
      <c r="B333" s="5">
        <v>41892.540208333332</v>
      </c>
      <c r="C333" s="5">
        <v>42095</v>
      </c>
      <c r="D333" s="5">
        <v>42354.492060185185</v>
      </c>
      <c r="E333" s="7">
        <v>0</v>
      </c>
      <c r="F333" s="3" t="s">
        <v>6</v>
      </c>
      <c r="G333" s="3" t="s">
        <v>217</v>
      </c>
      <c r="H333" s="3" t="s">
        <v>214</v>
      </c>
      <c r="K333" s="2"/>
      <c r="L333" s="2"/>
    </row>
    <row r="334" spans="1:118" ht="15" hidden="1" customHeight="1">
      <c r="A334" s="1">
        <v>10050807</v>
      </c>
      <c r="B334" s="5">
        <v>41948.373483796298</v>
      </c>
      <c r="C334" s="5">
        <v>42283</v>
      </c>
      <c r="D334" s="5">
        <v>42354.558298611111</v>
      </c>
      <c r="E334" s="7">
        <v>0</v>
      </c>
      <c r="F334" s="3" t="s">
        <v>6</v>
      </c>
      <c r="G334" s="3" t="s">
        <v>217</v>
      </c>
      <c r="H334" s="3" t="s">
        <v>214</v>
      </c>
      <c r="K334" s="2"/>
      <c r="L334" s="2"/>
    </row>
    <row r="335" spans="1:118" ht="30" hidden="1" customHeight="1">
      <c r="A335" s="1">
        <v>10050315</v>
      </c>
      <c r="B335" s="5">
        <v>41810.589363425926</v>
      </c>
      <c r="C335" s="5">
        <v>42032</v>
      </c>
      <c r="D335" s="5">
        <v>42367.939293981479</v>
      </c>
      <c r="E335" s="4">
        <v>8884.92</v>
      </c>
      <c r="F335" s="3" t="s">
        <v>0</v>
      </c>
      <c r="G335" s="8" t="s">
        <v>138</v>
      </c>
      <c r="H335" s="3" t="s">
        <v>139</v>
      </c>
      <c r="K335" s="2"/>
      <c r="L335" s="2"/>
      <c r="AG335" s="28">
        <f>($E335*($H$1/12))/2</f>
        <v>37.020499999999998</v>
      </c>
      <c r="AH335" s="28">
        <f t="shared" ref="AH335:AR335" si="149">($E335*($H$1/12))/2</f>
        <v>37.020499999999998</v>
      </c>
      <c r="AI335" s="28">
        <f t="shared" si="149"/>
        <v>37.020499999999998</v>
      </c>
      <c r="AJ335" s="28">
        <f t="shared" si="149"/>
        <v>37.020499999999998</v>
      </c>
      <c r="AK335" s="28">
        <f t="shared" si="149"/>
        <v>37.020499999999998</v>
      </c>
      <c r="AL335" s="28">
        <f t="shared" si="149"/>
        <v>37.020499999999998</v>
      </c>
      <c r="AM335" s="28">
        <f t="shared" si="149"/>
        <v>37.020499999999998</v>
      </c>
      <c r="AN335" s="28">
        <f t="shared" si="149"/>
        <v>37.020499999999998</v>
      </c>
      <c r="AO335" s="28">
        <f t="shared" si="149"/>
        <v>37.020499999999998</v>
      </c>
      <c r="AP335" s="28">
        <f t="shared" si="149"/>
        <v>37.020499999999998</v>
      </c>
      <c r="AQ335" s="28">
        <f t="shared" si="149"/>
        <v>37.020499999999998</v>
      </c>
      <c r="AR335" s="28">
        <f t="shared" si="149"/>
        <v>37.020499999999998</v>
      </c>
      <c r="AS335" s="28">
        <f t="shared" ref="AS335:CB335" si="150">($E335*($H$1/12))</f>
        <v>74.040999999999997</v>
      </c>
      <c r="AT335" s="28">
        <f t="shared" si="150"/>
        <v>74.040999999999997</v>
      </c>
      <c r="AU335" s="28">
        <f t="shared" si="150"/>
        <v>74.040999999999997</v>
      </c>
      <c r="AV335" s="28">
        <f t="shared" si="150"/>
        <v>74.040999999999997</v>
      </c>
      <c r="AW335" s="28">
        <f t="shared" si="150"/>
        <v>74.040999999999997</v>
      </c>
      <c r="AX335" s="28">
        <f t="shared" si="150"/>
        <v>74.040999999999997</v>
      </c>
      <c r="AY335" s="28">
        <f t="shared" si="150"/>
        <v>74.040999999999997</v>
      </c>
      <c r="AZ335" s="28">
        <f t="shared" si="150"/>
        <v>74.040999999999997</v>
      </c>
      <c r="BA335" s="28">
        <f t="shared" si="150"/>
        <v>74.040999999999997</v>
      </c>
      <c r="BB335" s="28">
        <f t="shared" si="150"/>
        <v>74.040999999999997</v>
      </c>
      <c r="BC335" s="28">
        <f t="shared" si="150"/>
        <v>74.040999999999997</v>
      </c>
      <c r="BD335" s="28">
        <f t="shared" si="150"/>
        <v>74.040999999999997</v>
      </c>
      <c r="BE335" s="28">
        <f t="shared" si="150"/>
        <v>74.040999999999997</v>
      </c>
      <c r="BF335" s="28">
        <f t="shared" si="150"/>
        <v>74.040999999999997</v>
      </c>
      <c r="BG335" s="28">
        <f t="shared" si="150"/>
        <v>74.040999999999997</v>
      </c>
      <c r="BH335" s="28">
        <f t="shared" si="150"/>
        <v>74.040999999999997</v>
      </c>
      <c r="BI335" s="28">
        <f t="shared" si="150"/>
        <v>74.040999999999997</v>
      </c>
      <c r="BJ335" s="28">
        <f t="shared" si="150"/>
        <v>74.040999999999997</v>
      </c>
      <c r="BK335" s="28">
        <f t="shared" si="150"/>
        <v>74.040999999999997</v>
      </c>
      <c r="BL335" s="28">
        <f t="shared" si="150"/>
        <v>74.040999999999997</v>
      </c>
      <c r="BM335" s="28">
        <f t="shared" si="150"/>
        <v>74.040999999999997</v>
      </c>
      <c r="BN335" s="28">
        <f t="shared" si="150"/>
        <v>74.040999999999997</v>
      </c>
      <c r="BO335" s="28">
        <f t="shared" si="150"/>
        <v>74.040999999999997</v>
      </c>
      <c r="BP335" s="28">
        <f t="shared" si="150"/>
        <v>74.040999999999997</v>
      </c>
      <c r="BQ335" s="28">
        <f t="shared" si="150"/>
        <v>74.040999999999997</v>
      </c>
      <c r="BR335" s="28">
        <f t="shared" si="150"/>
        <v>74.040999999999997</v>
      </c>
      <c r="BS335" s="28">
        <f t="shared" si="150"/>
        <v>74.040999999999997</v>
      </c>
      <c r="BT335" s="28">
        <f t="shared" si="150"/>
        <v>74.040999999999997</v>
      </c>
      <c r="BU335" s="28">
        <f t="shared" si="150"/>
        <v>74.040999999999997</v>
      </c>
      <c r="BV335" s="28">
        <f t="shared" si="150"/>
        <v>74.040999999999997</v>
      </c>
      <c r="BW335" s="28">
        <f t="shared" si="150"/>
        <v>74.040999999999997</v>
      </c>
      <c r="BX335" s="28">
        <f t="shared" si="150"/>
        <v>74.040999999999997</v>
      </c>
      <c r="BY335" s="28">
        <f t="shared" si="150"/>
        <v>74.040999999999997</v>
      </c>
      <c r="BZ335" s="28">
        <f t="shared" si="150"/>
        <v>74.040999999999997</v>
      </c>
      <c r="CA335" s="28">
        <f t="shared" si="150"/>
        <v>74.040999999999997</v>
      </c>
      <c r="CB335" s="28">
        <f t="shared" si="150"/>
        <v>74.040999999999997</v>
      </c>
      <c r="CC335" s="6" t="s">
        <v>1857</v>
      </c>
      <c r="CD335" s="28">
        <v>234.33406210448979</v>
      </c>
      <c r="DC335" s="2">
        <f>-$CD335/12</f>
        <v>-19.527838508707482</v>
      </c>
      <c r="DD335" s="2">
        <f t="shared" ref="DD335:DN335" si="151">-$CD335/12</f>
        <v>-19.527838508707482</v>
      </c>
      <c r="DE335" s="2">
        <f t="shared" si="151"/>
        <v>-19.527838508707482</v>
      </c>
      <c r="DF335" s="2">
        <f t="shared" si="151"/>
        <v>-19.527838508707482</v>
      </c>
      <c r="DG335" s="2">
        <f t="shared" si="151"/>
        <v>-19.527838508707482</v>
      </c>
      <c r="DH335" s="2">
        <f t="shared" si="151"/>
        <v>-19.527838508707482</v>
      </c>
      <c r="DI335" s="2">
        <f t="shared" si="151"/>
        <v>-19.527838508707482</v>
      </c>
      <c r="DJ335" s="2">
        <f t="shared" si="151"/>
        <v>-19.527838508707482</v>
      </c>
      <c r="DK335" s="2">
        <f t="shared" si="151"/>
        <v>-19.527838508707482</v>
      </c>
      <c r="DL335" s="2">
        <f t="shared" si="151"/>
        <v>-19.527838508707482</v>
      </c>
      <c r="DM335" s="2">
        <f t="shared" si="151"/>
        <v>-19.527838508707482</v>
      </c>
      <c r="DN335" s="2">
        <f t="shared" si="151"/>
        <v>-19.527838508707482</v>
      </c>
    </row>
    <row r="336" spans="1:118" ht="15" hidden="1" customHeight="1">
      <c r="A336" s="1">
        <v>10051157</v>
      </c>
      <c r="B336" s="5">
        <v>42045.439583333333</v>
      </c>
      <c r="C336" s="5">
        <v>42292</v>
      </c>
      <c r="D336" s="5">
        <v>42384.626331018517</v>
      </c>
      <c r="E336" s="7">
        <v>0</v>
      </c>
      <c r="F336" s="3" t="s">
        <v>7</v>
      </c>
      <c r="G336" s="3" t="s">
        <v>217</v>
      </c>
      <c r="H336" s="3" t="s">
        <v>214</v>
      </c>
      <c r="K336" s="2"/>
      <c r="L336" s="2"/>
    </row>
    <row r="337" spans="1:118" ht="30" hidden="1" customHeight="1">
      <c r="A337" s="1">
        <v>10051786</v>
      </c>
      <c r="B337" s="5">
        <v>42158.65730324074</v>
      </c>
      <c r="C337" s="5">
        <v>42278</v>
      </c>
      <c r="D337" s="5">
        <v>42384.677025462966</v>
      </c>
      <c r="E337" s="7">
        <v>1361.46</v>
      </c>
      <c r="F337" s="3" t="s">
        <v>5</v>
      </c>
      <c r="G337" s="8" t="s">
        <v>165</v>
      </c>
      <c r="H337" s="3" t="s">
        <v>178</v>
      </c>
      <c r="K337" s="2"/>
      <c r="L337" s="2"/>
      <c r="AG337" s="28">
        <f t="shared" ref="AG337:AG343" si="152">($E337*($H$1/12))/2</f>
        <v>5.6727499999999997</v>
      </c>
      <c r="AH337" s="28">
        <f t="shared" ref="AH337:AR343" si="153">($E337*($H$1/12))/2</f>
        <v>5.6727499999999997</v>
      </c>
      <c r="AI337" s="28">
        <f t="shared" si="153"/>
        <v>5.6727499999999997</v>
      </c>
      <c r="AJ337" s="28">
        <f t="shared" si="153"/>
        <v>5.6727499999999997</v>
      </c>
      <c r="AK337" s="28">
        <f t="shared" si="153"/>
        <v>5.6727499999999997</v>
      </c>
      <c r="AL337" s="28">
        <f t="shared" si="153"/>
        <v>5.6727499999999997</v>
      </c>
      <c r="AM337" s="28">
        <f t="shared" si="153"/>
        <v>5.6727499999999997</v>
      </c>
      <c r="AN337" s="28">
        <f t="shared" si="153"/>
        <v>5.6727499999999997</v>
      </c>
      <c r="AO337" s="28">
        <f t="shared" si="153"/>
        <v>5.6727499999999997</v>
      </c>
      <c r="AP337" s="28">
        <f t="shared" si="153"/>
        <v>5.6727499999999997</v>
      </c>
      <c r="AQ337" s="28">
        <f t="shared" si="153"/>
        <v>5.6727499999999997</v>
      </c>
      <c r="AR337" s="28">
        <f t="shared" si="153"/>
        <v>5.6727499999999997</v>
      </c>
      <c r="AS337" s="28">
        <f t="shared" ref="AS337:CB343" si="154">($E337*($H$1/12))</f>
        <v>11.345499999999999</v>
      </c>
      <c r="AT337" s="28">
        <f t="shared" si="154"/>
        <v>11.345499999999999</v>
      </c>
      <c r="AU337" s="28">
        <f t="shared" si="154"/>
        <v>11.345499999999999</v>
      </c>
      <c r="AV337" s="28">
        <f t="shared" si="154"/>
        <v>11.345499999999999</v>
      </c>
      <c r="AW337" s="28">
        <f t="shared" si="154"/>
        <v>11.345499999999999</v>
      </c>
      <c r="AX337" s="28">
        <f t="shared" si="154"/>
        <v>11.345499999999999</v>
      </c>
      <c r="AY337" s="28">
        <f t="shared" si="154"/>
        <v>11.345499999999999</v>
      </c>
      <c r="AZ337" s="28">
        <f t="shared" si="154"/>
        <v>11.345499999999999</v>
      </c>
      <c r="BA337" s="28">
        <f t="shared" si="154"/>
        <v>11.345499999999999</v>
      </c>
      <c r="BB337" s="28">
        <f t="shared" si="154"/>
        <v>11.345499999999999</v>
      </c>
      <c r="BC337" s="28">
        <f t="shared" si="154"/>
        <v>11.345499999999999</v>
      </c>
      <c r="BD337" s="28">
        <f t="shared" si="154"/>
        <v>11.345499999999999</v>
      </c>
      <c r="BE337" s="28">
        <f t="shared" si="154"/>
        <v>11.345499999999999</v>
      </c>
      <c r="BF337" s="28">
        <f t="shared" si="154"/>
        <v>11.345499999999999</v>
      </c>
      <c r="BG337" s="28">
        <f t="shared" si="154"/>
        <v>11.345499999999999</v>
      </c>
      <c r="BH337" s="28">
        <f t="shared" si="154"/>
        <v>11.345499999999999</v>
      </c>
      <c r="BI337" s="28">
        <f t="shared" si="154"/>
        <v>11.345499999999999</v>
      </c>
      <c r="BJ337" s="28">
        <f t="shared" si="154"/>
        <v>11.345499999999999</v>
      </c>
      <c r="BK337" s="28">
        <f t="shared" si="154"/>
        <v>11.345499999999999</v>
      </c>
      <c r="BL337" s="28">
        <f t="shared" si="154"/>
        <v>11.345499999999999</v>
      </c>
      <c r="BM337" s="28">
        <f t="shared" si="154"/>
        <v>11.345499999999999</v>
      </c>
      <c r="BN337" s="28">
        <f t="shared" si="154"/>
        <v>11.345499999999999</v>
      </c>
      <c r="BO337" s="28">
        <f t="shared" si="154"/>
        <v>11.345499999999999</v>
      </c>
      <c r="BP337" s="28">
        <f t="shared" si="154"/>
        <v>11.345499999999999</v>
      </c>
      <c r="BQ337" s="28">
        <f t="shared" si="154"/>
        <v>11.345499999999999</v>
      </c>
      <c r="BR337" s="28">
        <f t="shared" si="154"/>
        <v>11.345499999999999</v>
      </c>
      <c r="BS337" s="28">
        <f t="shared" si="154"/>
        <v>11.345499999999999</v>
      </c>
      <c r="BT337" s="28">
        <f t="shared" si="154"/>
        <v>11.345499999999999</v>
      </c>
      <c r="BU337" s="28">
        <f t="shared" si="154"/>
        <v>11.345499999999999</v>
      </c>
      <c r="BV337" s="28">
        <f t="shared" si="154"/>
        <v>11.345499999999999</v>
      </c>
      <c r="BW337" s="28">
        <f t="shared" si="154"/>
        <v>11.345499999999999</v>
      </c>
      <c r="BX337" s="28">
        <f t="shared" si="154"/>
        <v>11.345499999999999</v>
      </c>
      <c r="BY337" s="28">
        <f t="shared" si="154"/>
        <v>11.345499999999999</v>
      </c>
      <c r="BZ337" s="28">
        <f t="shared" si="154"/>
        <v>11.345499999999999</v>
      </c>
      <c r="CA337" s="28">
        <f t="shared" si="154"/>
        <v>11.345499999999999</v>
      </c>
      <c r="CB337" s="28">
        <f t="shared" si="154"/>
        <v>11.345499999999999</v>
      </c>
      <c r="CC337" s="6" t="s">
        <v>1856</v>
      </c>
    </row>
    <row r="338" spans="1:118" ht="15" hidden="1" customHeight="1">
      <c r="A338" s="1">
        <v>10051359</v>
      </c>
      <c r="B338" s="5">
        <v>42074.454710648148</v>
      </c>
      <c r="C338" s="5">
        <v>42323</v>
      </c>
      <c r="D338" s="5">
        <v>42388.680833333332</v>
      </c>
      <c r="E338" s="7">
        <v>11974.82</v>
      </c>
      <c r="F338" s="3" t="s">
        <v>5</v>
      </c>
      <c r="G338" s="3" t="s">
        <v>164</v>
      </c>
      <c r="H338" s="3" t="s">
        <v>178</v>
      </c>
      <c r="K338" s="2"/>
      <c r="L338" s="2"/>
      <c r="AG338" s="28">
        <f t="shared" si="152"/>
        <v>49.895083333333332</v>
      </c>
      <c r="AH338" s="28">
        <f t="shared" si="153"/>
        <v>49.895083333333332</v>
      </c>
      <c r="AI338" s="28">
        <f t="shared" si="153"/>
        <v>49.895083333333332</v>
      </c>
      <c r="AJ338" s="28">
        <f t="shared" si="153"/>
        <v>49.895083333333332</v>
      </c>
      <c r="AK338" s="28">
        <f t="shared" si="153"/>
        <v>49.895083333333332</v>
      </c>
      <c r="AL338" s="28">
        <f t="shared" si="153"/>
        <v>49.895083333333332</v>
      </c>
      <c r="AM338" s="28">
        <f t="shared" si="153"/>
        <v>49.895083333333332</v>
      </c>
      <c r="AN338" s="28">
        <f t="shared" si="153"/>
        <v>49.895083333333332</v>
      </c>
      <c r="AO338" s="28">
        <f t="shared" si="153"/>
        <v>49.895083333333332</v>
      </c>
      <c r="AP338" s="28">
        <f t="shared" si="153"/>
        <v>49.895083333333332</v>
      </c>
      <c r="AQ338" s="28">
        <f t="shared" si="153"/>
        <v>49.895083333333332</v>
      </c>
      <c r="AR338" s="28">
        <f t="shared" si="153"/>
        <v>49.895083333333332</v>
      </c>
      <c r="AS338" s="28">
        <f t="shared" si="154"/>
        <v>99.790166666666664</v>
      </c>
      <c r="AT338" s="28">
        <f t="shared" si="154"/>
        <v>99.790166666666664</v>
      </c>
      <c r="AU338" s="28">
        <f t="shared" si="154"/>
        <v>99.790166666666664</v>
      </c>
      <c r="AV338" s="28">
        <f t="shared" si="154"/>
        <v>99.790166666666664</v>
      </c>
      <c r="AW338" s="28">
        <f t="shared" si="154"/>
        <v>99.790166666666664</v>
      </c>
      <c r="AX338" s="28">
        <f t="shared" si="154"/>
        <v>99.790166666666664</v>
      </c>
      <c r="AY338" s="28">
        <f t="shared" si="154"/>
        <v>99.790166666666664</v>
      </c>
      <c r="AZ338" s="28">
        <f t="shared" si="154"/>
        <v>99.790166666666664</v>
      </c>
      <c r="BA338" s="28">
        <f t="shared" si="154"/>
        <v>99.790166666666664</v>
      </c>
      <c r="BB338" s="28">
        <f t="shared" si="154"/>
        <v>99.790166666666664</v>
      </c>
      <c r="BC338" s="28">
        <f t="shared" si="154"/>
        <v>99.790166666666664</v>
      </c>
      <c r="BD338" s="28">
        <f t="shared" si="154"/>
        <v>99.790166666666664</v>
      </c>
      <c r="BE338" s="28">
        <f t="shared" si="154"/>
        <v>99.790166666666664</v>
      </c>
      <c r="BF338" s="28">
        <f t="shared" si="154"/>
        <v>99.790166666666664</v>
      </c>
      <c r="BG338" s="28">
        <f t="shared" si="154"/>
        <v>99.790166666666664</v>
      </c>
      <c r="BH338" s="28">
        <f t="shared" si="154"/>
        <v>99.790166666666664</v>
      </c>
      <c r="BI338" s="28">
        <f t="shared" si="154"/>
        <v>99.790166666666664</v>
      </c>
      <c r="BJ338" s="28">
        <f t="shared" si="154"/>
        <v>99.790166666666664</v>
      </c>
      <c r="BK338" s="28">
        <f t="shared" si="154"/>
        <v>99.790166666666664</v>
      </c>
      <c r="BL338" s="28">
        <f t="shared" si="154"/>
        <v>99.790166666666664</v>
      </c>
      <c r="BM338" s="28">
        <f t="shared" si="154"/>
        <v>99.790166666666664</v>
      </c>
      <c r="BN338" s="28">
        <f t="shared" si="154"/>
        <v>99.790166666666664</v>
      </c>
      <c r="BO338" s="28">
        <f t="shared" si="154"/>
        <v>99.790166666666664</v>
      </c>
      <c r="BP338" s="28">
        <f t="shared" si="154"/>
        <v>99.790166666666664</v>
      </c>
      <c r="BQ338" s="28">
        <f t="shared" si="154"/>
        <v>99.790166666666664</v>
      </c>
      <c r="BR338" s="28">
        <f t="shared" si="154"/>
        <v>99.790166666666664</v>
      </c>
      <c r="BS338" s="28">
        <f t="shared" si="154"/>
        <v>99.790166666666664</v>
      </c>
      <c r="BT338" s="28">
        <f t="shared" si="154"/>
        <v>99.790166666666664</v>
      </c>
      <c r="BU338" s="28">
        <f t="shared" si="154"/>
        <v>99.790166666666664</v>
      </c>
      <c r="BV338" s="28">
        <f t="shared" si="154"/>
        <v>99.790166666666664</v>
      </c>
      <c r="BW338" s="28">
        <f t="shared" si="154"/>
        <v>99.790166666666664</v>
      </c>
      <c r="BX338" s="28">
        <f t="shared" si="154"/>
        <v>99.790166666666664</v>
      </c>
      <c r="BY338" s="28">
        <f t="shared" si="154"/>
        <v>99.790166666666664</v>
      </c>
      <c r="BZ338" s="28">
        <f t="shared" si="154"/>
        <v>99.790166666666664</v>
      </c>
      <c r="CA338" s="28">
        <f t="shared" si="154"/>
        <v>99.790166666666664</v>
      </c>
      <c r="CB338" s="28">
        <f t="shared" si="154"/>
        <v>99.790166666666664</v>
      </c>
      <c r="CC338" s="6" t="s">
        <v>1857</v>
      </c>
      <c r="CD338" s="28">
        <v>290.63049766865629</v>
      </c>
      <c r="DC338" s="2">
        <f t="shared" ref="DC338:DC343" si="155">-$CD338/12</f>
        <v>-24.21920813905469</v>
      </c>
      <c r="DD338" s="2">
        <f t="shared" ref="DD338:DN343" si="156">-$CD338/12</f>
        <v>-24.21920813905469</v>
      </c>
      <c r="DE338" s="2">
        <f t="shared" si="156"/>
        <v>-24.21920813905469</v>
      </c>
      <c r="DF338" s="2">
        <f t="shared" si="156"/>
        <v>-24.21920813905469</v>
      </c>
      <c r="DG338" s="2">
        <f t="shared" si="156"/>
        <v>-24.21920813905469</v>
      </c>
      <c r="DH338" s="2">
        <f t="shared" si="156"/>
        <v>-24.21920813905469</v>
      </c>
      <c r="DI338" s="2">
        <f t="shared" si="156"/>
        <v>-24.21920813905469</v>
      </c>
      <c r="DJ338" s="2">
        <f t="shared" si="156"/>
        <v>-24.21920813905469</v>
      </c>
      <c r="DK338" s="2">
        <f t="shared" si="156"/>
        <v>-24.21920813905469</v>
      </c>
      <c r="DL338" s="2">
        <f t="shared" si="156"/>
        <v>-24.21920813905469</v>
      </c>
      <c r="DM338" s="2">
        <f t="shared" si="156"/>
        <v>-24.21920813905469</v>
      </c>
      <c r="DN338" s="2">
        <f t="shared" si="156"/>
        <v>-24.21920813905469</v>
      </c>
    </row>
    <row r="339" spans="1:118" ht="75" hidden="1" customHeight="1">
      <c r="A339" s="1">
        <v>10051144</v>
      </c>
      <c r="B339" s="5">
        <v>42040.685335648152</v>
      </c>
      <c r="C339" s="5">
        <v>42156</v>
      </c>
      <c r="D339" s="5">
        <v>42398.435254629629</v>
      </c>
      <c r="E339" s="4">
        <v>5412.77</v>
      </c>
      <c r="F339" s="3" t="s">
        <v>7</v>
      </c>
      <c r="G339" s="8" t="s">
        <v>113</v>
      </c>
      <c r="H339" s="3" t="s">
        <v>96</v>
      </c>
      <c r="K339" s="2"/>
      <c r="L339" s="2"/>
      <c r="AG339" s="28">
        <f t="shared" si="152"/>
        <v>22.553208333333334</v>
      </c>
      <c r="AH339" s="28">
        <f t="shared" si="153"/>
        <v>22.553208333333334</v>
      </c>
      <c r="AI339" s="28">
        <f t="shared" si="153"/>
        <v>22.553208333333334</v>
      </c>
      <c r="AJ339" s="28">
        <f t="shared" si="153"/>
        <v>22.553208333333334</v>
      </c>
      <c r="AK339" s="28">
        <f t="shared" si="153"/>
        <v>22.553208333333334</v>
      </c>
      <c r="AL339" s="28">
        <f t="shared" si="153"/>
        <v>22.553208333333334</v>
      </c>
      <c r="AM339" s="28">
        <f t="shared" si="153"/>
        <v>22.553208333333334</v>
      </c>
      <c r="AN339" s="28">
        <f t="shared" si="153"/>
        <v>22.553208333333334</v>
      </c>
      <c r="AO339" s="28">
        <f t="shared" si="153"/>
        <v>22.553208333333334</v>
      </c>
      <c r="AP339" s="28">
        <f t="shared" si="153"/>
        <v>22.553208333333334</v>
      </c>
      <c r="AQ339" s="28">
        <f t="shared" si="153"/>
        <v>22.553208333333334</v>
      </c>
      <c r="AR339" s="28">
        <f t="shared" si="153"/>
        <v>22.553208333333334</v>
      </c>
      <c r="AS339" s="28">
        <f t="shared" si="154"/>
        <v>45.106416666666668</v>
      </c>
      <c r="AT339" s="28">
        <f t="shared" si="154"/>
        <v>45.106416666666668</v>
      </c>
      <c r="AU339" s="28">
        <f t="shared" si="154"/>
        <v>45.106416666666668</v>
      </c>
      <c r="AV339" s="28">
        <f t="shared" si="154"/>
        <v>45.106416666666668</v>
      </c>
      <c r="AW339" s="28">
        <f t="shared" si="154"/>
        <v>45.106416666666668</v>
      </c>
      <c r="AX339" s="28">
        <f t="shared" si="154"/>
        <v>45.106416666666668</v>
      </c>
      <c r="AY339" s="28">
        <f t="shared" si="154"/>
        <v>45.106416666666668</v>
      </c>
      <c r="AZ339" s="28">
        <f t="shared" si="154"/>
        <v>45.106416666666668</v>
      </c>
      <c r="BA339" s="28">
        <f t="shared" si="154"/>
        <v>45.106416666666668</v>
      </c>
      <c r="BB339" s="28">
        <f t="shared" si="154"/>
        <v>45.106416666666668</v>
      </c>
      <c r="BC339" s="28">
        <f t="shared" si="154"/>
        <v>45.106416666666668</v>
      </c>
      <c r="BD339" s="28">
        <f t="shared" si="154"/>
        <v>45.106416666666668</v>
      </c>
      <c r="BE339" s="28">
        <f t="shared" si="154"/>
        <v>45.106416666666668</v>
      </c>
      <c r="BF339" s="28">
        <f t="shared" si="154"/>
        <v>45.106416666666668</v>
      </c>
      <c r="BG339" s="28">
        <f t="shared" si="154"/>
        <v>45.106416666666668</v>
      </c>
      <c r="BH339" s="28">
        <f t="shared" si="154"/>
        <v>45.106416666666668</v>
      </c>
      <c r="BI339" s="28">
        <f t="shared" si="154"/>
        <v>45.106416666666668</v>
      </c>
      <c r="BJ339" s="28">
        <f t="shared" si="154"/>
        <v>45.106416666666668</v>
      </c>
      <c r="BK339" s="28">
        <f t="shared" si="154"/>
        <v>45.106416666666668</v>
      </c>
      <c r="BL339" s="28">
        <f t="shared" si="154"/>
        <v>45.106416666666668</v>
      </c>
      <c r="BM339" s="28">
        <f t="shared" si="154"/>
        <v>45.106416666666668</v>
      </c>
      <c r="BN339" s="28">
        <f t="shared" si="154"/>
        <v>45.106416666666668</v>
      </c>
      <c r="BO339" s="28">
        <f t="shared" si="154"/>
        <v>45.106416666666668</v>
      </c>
      <c r="BP339" s="28">
        <f t="shared" si="154"/>
        <v>45.106416666666668</v>
      </c>
      <c r="BQ339" s="28">
        <f t="shared" si="154"/>
        <v>45.106416666666668</v>
      </c>
      <c r="BR339" s="28">
        <f t="shared" si="154"/>
        <v>45.106416666666668</v>
      </c>
      <c r="BS339" s="28">
        <f t="shared" si="154"/>
        <v>45.106416666666668</v>
      </c>
      <c r="BT339" s="28">
        <f t="shared" si="154"/>
        <v>45.106416666666668</v>
      </c>
      <c r="BU339" s="28">
        <f t="shared" si="154"/>
        <v>45.106416666666668</v>
      </c>
      <c r="BV339" s="28">
        <f t="shared" si="154"/>
        <v>45.106416666666668</v>
      </c>
      <c r="BW339" s="28">
        <f t="shared" si="154"/>
        <v>45.106416666666668</v>
      </c>
      <c r="BX339" s="28">
        <f t="shared" si="154"/>
        <v>45.106416666666668</v>
      </c>
      <c r="BY339" s="28">
        <f t="shared" si="154"/>
        <v>45.106416666666668</v>
      </c>
      <c r="BZ339" s="28">
        <f t="shared" si="154"/>
        <v>45.106416666666668</v>
      </c>
      <c r="CA339" s="28">
        <f t="shared" si="154"/>
        <v>45.106416666666668</v>
      </c>
      <c r="CB339" s="28">
        <f t="shared" si="154"/>
        <v>45.106416666666668</v>
      </c>
      <c r="CC339" s="6" t="s">
        <v>1857</v>
      </c>
      <c r="CD339" s="28">
        <v>119.67191672312003</v>
      </c>
      <c r="DC339" s="2">
        <f t="shared" si="155"/>
        <v>-9.9726597269266701</v>
      </c>
      <c r="DD339" s="2">
        <f t="shared" si="156"/>
        <v>-9.9726597269266701</v>
      </c>
      <c r="DE339" s="2">
        <f t="shared" si="156"/>
        <v>-9.9726597269266701</v>
      </c>
      <c r="DF339" s="2">
        <f t="shared" si="156"/>
        <v>-9.9726597269266701</v>
      </c>
      <c r="DG339" s="2">
        <f t="shared" si="156"/>
        <v>-9.9726597269266701</v>
      </c>
      <c r="DH339" s="2">
        <f t="shared" si="156"/>
        <v>-9.9726597269266701</v>
      </c>
      <c r="DI339" s="2">
        <f t="shared" si="156"/>
        <v>-9.9726597269266701</v>
      </c>
      <c r="DJ339" s="2">
        <f t="shared" si="156"/>
        <v>-9.9726597269266701</v>
      </c>
      <c r="DK339" s="2">
        <f t="shared" si="156"/>
        <v>-9.9726597269266701</v>
      </c>
      <c r="DL339" s="2">
        <f t="shared" si="156"/>
        <v>-9.9726597269266701</v>
      </c>
      <c r="DM339" s="2">
        <f t="shared" si="156"/>
        <v>-9.9726597269266701</v>
      </c>
      <c r="DN339" s="2">
        <f t="shared" si="156"/>
        <v>-9.9726597269266701</v>
      </c>
    </row>
    <row r="340" spans="1:118" ht="60" hidden="1" customHeight="1">
      <c r="A340" s="1">
        <v>10051751</v>
      </c>
      <c r="B340" s="5">
        <v>42151.445254629631</v>
      </c>
      <c r="C340" s="5">
        <v>42217</v>
      </c>
      <c r="D340" s="5">
        <v>42398.466851851852</v>
      </c>
      <c r="E340" s="4">
        <v>6994.8</v>
      </c>
      <c r="F340" s="3" t="s">
        <v>5</v>
      </c>
      <c r="G340" s="9" t="s">
        <v>117</v>
      </c>
      <c r="H340" s="3" t="s">
        <v>112</v>
      </c>
      <c r="K340" s="2"/>
      <c r="L340" s="2"/>
      <c r="AG340" s="28">
        <f t="shared" si="152"/>
        <v>29.145</v>
      </c>
      <c r="AH340" s="28">
        <f t="shared" si="153"/>
        <v>29.145</v>
      </c>
      <c r="AI340" s="28">
        <f t="shared" si="153"/>
        <v>29.145</v>
      </c>
      <c r="AJ340" s="28">
        <f t="shared" si="153"/>
        <v>29.145</v>
      </c>
      <c r="AK340" s="28">
        <f t="shared" si="153"/>
        <v>29.145</v>
      </c>
      <c r="AL340" s="28">
        <f t="shared" si="153"/>
        <v>29.145</v>
      </c>
      <c r="AM340" s="28">
        <f t="shared" si="153"/>
        <v>29.145</v>
      </c>
      <c r="AN340" s="28">
        <f t="shared" si="153"/>
        <v>29.145</v>
      </c>
      <c r="AO340" s="28">
        <f t="shared" si="153"/>
        <v>29.145</v>
      </c>
      <c r="AP340" s="28">
        <f t="shared" si="153"/>
        <v>29.145</v>
      </c>
      <c r="AQ340" s="28">
        <f t="shared" si="153"/>
        <v>29.145</v>
      </c>
      <c r="AR340" s="28">
        <f t="shared" si="153"/>
        <v>29.145</v>
      </c>
      <c r="AS340" s="28">
        <f t="shared" si="154"/>
        <v>58.29</v>
      </c>
      <c r="AT340" s="28">
        <f t="shared" si="154"/>
        <v>58.29</v>
      </c>
      <c r="AU340" s="28">
        <f t="shared" si="154"/>
        <v>58.29</v>
      </c>
      <c r="AV340" s="28">
        <f t="shared" si="154"/>
        <v>58.29</v>
      </c>
      <c r="AW340" s="28">
        <f t="shared" si="154"/>
        <v>58.29</v>
      </c>
      <c r="AX340" s="28">
        <f t="shared" si="154"/>
        <v>58.29</v>
      </c>
      <c r="AY340" s="28">
        <f t="shared" si="154"/>
        <v>58.29</v>
      </c>
      <c r="AZ340" s="28">
        <f t="shared" si="154"/>
        <v>58.29</v>
      </c>
      <c r="BA340" s="28">
        <f t="shared" si="154"/>
        <v>58.29</v>
      </c>
      <c r="BB340" s="28">
        <f t="shared" si="154"/>
        <v>58.29</v>
      </c>
      <c r="BC340" s="28">
        <f t="shared" si="154"/>
        <v>58.29</v>
      </c>
      <c r="BD340" s="28">
        <f t="shared" si="154"/>
        <v>58.29</v>
      </c>
      <c r="BE340" s="28">
        <f t="shared" si="154"/>
        <v>58.29</v>
      </c>
      <c r="BF340" s="28">
        <f t="shared" si="154"/>
        <v>58.29</v>
      </c>
      <c r="BG340" s="28">
        <f t="shared" si="154"/>
        <v>58.29</v>
      </c>
      <c r="BH340" s="28">
        <f t="shared" si="154"/>
        <v>58.29</v>
      </c>
      <c r="BI340" s="28">
        <f t="shared" si="154"/>
        <v>58.29</v>
      </c>
      <c r="BJ340" s="28">
        <f t="shared" si="154"/>
        <v>58.29</v>
      </c>
      <c r="BK340" s="28">
        <f t="shared" si="154"/>
        <v>58.29</v>
      </c>
      <c r="BL340" s="28">
        <f t="shared" si="154"/>
        <v>58.29</v>
      </c>
      <c r="BM340" s="28">
        <f t="shared" si="154"/>
        <v>58.29</v>
      </c>
      <c r="BN340" s="28">
        <f t="shared" si="154"/>
        <v>58.29</v>
      </c>
      <c r="BO340" s="28">
        <f t="shared" si="154"/>
        <v>58.29</v>
      </c>
      <c r="BP340" s="28">
        <f t="shared" si="154"/>
        <v>58.29</v>
      </c>
      <c r="BQ340" s="28">
        <f t="shared" si="154"/>
        <v>58.29</v>
      </c>
      <c r="BR340" s="28">
        <f t="shared" si="154"/>
        <v>58.29</v>
      </c>
      <c r="BS340" s="28">
        <f t="shared" si="154"/>
        <v>58.29</v>
      </c>
      <c r="BT340" s="28">
        <f t="shared" si="154"/>
        <v>58.29</v>
      </c>
      <c r="BU340" s="28">
        <f t="shared" si="154"/>
        <v>58.29</v>
      </c>
      <c r="BV340" s="28">
        <f t="shared" si="154"/>
        <v>58.29</v>
      </c>
      <c r="BW340" s="28">
        <f t="shared" si="154"/>
        <v>58.29</v>
      </c>
      <c r="BX340" s="28">
        <f t="shared" si="154"/>
        <v>58.29</v>
      </c>
      <c r="BY340" s="28">
        <f t="shared" si="154"/>
        <v>58.29</v>
      </c>
      <c r="BZ340" s="28">
        <f t="shared" si="154"/>
        <v>58.29</v>
      </c>
      <c r="CA340" s="28">
        <f t="shared" si="154"/>
        <v>58.29</v>
      </c>
      <c r="CB340" s="28">
        <f t="shared" si="154"/>
        <v>58.29</v>
      </c>
      <c r="CC340" s="6" t="s">
        <v>1857</v>
      </c>
      <c r="CD340" s="28">
        <v>0.61532632262306541</v>
      </c>
      <c r="DC340" s="2">
        <f t="shared" si="155"/>
        <v>-5.1277193551922118E-2</v>
      </c>
      <c r="DD340" s="2">
        <f t="shared" si="156"/>
        <v>-5.1277193551922118E-2</v>
      </c>
      <c r="DE340" s="2">
        <f t="shared" si="156"/>
        <v>-5.1277193551922118E-2</v>
      </c>
      <c r="DF340" s="2">
        <f t="shared" si="156"/>
        <v>-5.1277193551922118E-2</v>
      </c>
      <c r="DG340" s="2">
        <f t="shared" si="156"/>
        <v>-5.1277193551922118E-2</v>
      </c>
      <c r="DH340" s="2">
        <f t="shared" si="156"/>
        <v>-5.1277193551922118E-2</v>
      </c>
      <c r="DI340" s="2">
        <f t="shared" si="156"/>
        <v>-5.1277193551922118E-2</v>
      </c>
      <c r="DJ340" s="2">
        <f t="shared" si="156"/>
        <v>-5.1277193551922118E-2</v>
      </c>
      <c r="DK340" s="2">
        <f t="shared" si="156"/>
        <v>-5.1277193551922118E-2</v>
      </c>
      <c r="DL340" s="2">
        <f t="shared" si="156"/>
        <v>-5.1277193551922118E-2</v>
      </c>
      <c r="DM340" s="2">
        <f t="shared" si="156"/>
        <v>-5.1277193551922118E-2</v>
      </c>
      <c r="DN340" s="2">
        <f t="shared" si="156"/>
        <v>-5.1277193551922118E-2</v>
      </c>
    </row>
    <row r="341" spans="1:118" ht="45" hidden="1" customHeight="1">
      <c r="A341" s="1">
        <v>10051511</v>
      </c>
      <c r="B341" s="5">
        <v>42108.601782407408</v>
      </c>
      <c r="C341" s="5">
        <v>42217</v>
      </c>
      <c r="D341" s="5">
        <v>42398.467037037037</v>
      </c>
      <c r="E341" s="4">
        <f>28+5530</f>
        <v>5558</v>
      </c>
      <c r="F341" s="3" t="s">
        <v>5</v>
      </c>
      <c r="G341" s="8" t="s">
        <v>145</v>
      </c>
      <c r="H341" s="3" t="s">
        <v>88</v>
      </c>
      <c r="K341" s="2"/>
      <c r="L341" s="2"/>
      <c r="AG341" s="28">
        <f t="shared" si="152"/>
        <v>23.158333333333331</v>
      </c>
      <c r="AH341" s="28">
        <f t="shared" si="153"/>
        <v>23.158333333333331</v>
      </c>
      <c r="AI341" s="28">
        <f t="shared" si="153"/>
        <v>23.158333333333331</v>
      </c>
      <c r="AJ341" s="28">
        <f t="shared" si="153"/>
        <v>23.158333333333331</v>
      </c>
      <c r="AK341" s="28">
        <f t="shared" si="153"/>
        <v>23.158333333333331</v>
      </c>
      <c r="AL341" s="28">
        <f t="shared" si="153"/>
        <v>23.158333333333331</v>
      </c>
      <c r="AM341" s="28">
        <f t="shared" si="153"/>
        <v>23.158333333333331</v>
      </c>
      <c r="AN341" s="28">
        <f t="shared" si="153"/>
        <v>23.158333333333331</v>
      </c>
      <c r="AO341" s="28">
        <f t="shared" si="153"/>
        <v>23.158333333333331</v>
      </c>
      <c r="AP341" s="28">
        <f t="shared" si="153"/>
        <v>23.158333333333331</v>
      </c>
      <c r="AQ341" s="28">
        <f t="shared" si="153"/>
        <v>23.158333333333331</v>
      </c>
      <c r="AR341" s="28">
        <f t="shared" si="153"/>
        <v>23.158333333333331</v>
      </c>
      <c r="AS341" s="28">
        <f t="shared" si="154"/>
        <v>46.316666666666663</v>
      </c>
      <c r="AT341" s="28">
        <f t="shared" si="154"/>
        <v>46.316666666666663</v>
      </c>
      <c r="AU341" s="28">
        <f t="shared" si="154"/>
        <v>46.316666666666663</v>
      </c>
      <c r="AV341" s="28">
        <f t="shared" si="154"/>
        <v>46.316666666666663</v>
      </c>
      <c r="AW341" s="28">
        <f t="shared" si="154"/>
        <v>46.316666666666663</v>
      </c>
      <c r="AX341" s="28">
        <f t="shared" si="154"/>
        <v>46.316666666666663</v>
      </c>
      <c r="AY341" s="28">
        <f t="shared" si="154"/>
        <v>46.316666666666663</v>
      </c>
      <c r="AZ341" s="28">
        <f t="shared" si="154"/>
        <v>46.316666666666663</v>
      </c>
      <c r="BA341" s="28">
        <f t="shared" si="154"/>
        <v>46.316666666666663</v>
      </c>
      <c r="BB341" s="28">
        <f t="shared" si="154"/>
        <v>46.316666666666663</v>
      </c>
      <c r="BC341" s="28">
        <f t="shared" si="154"/>
        <v>46.316666666666663</v>
      </c>
      <c r="BD341" s="28">
        <f t="shared" si="154"/>
        <v>46.316666666666663</v>
      </c>
      <c r="BE341" s="28">
        <f t="shared" si="154"/>
        <v>46.316666666666663</v>
      </c>
      <c r="BF341" s="28">
        <f t="shared" si="154"/>
        <v>46.316666666666663</v>
      </c>
      <c r="BG341" s="28">
        <f t="shared" si="154"/>
        <v>46.316666666666663</v>
      </c>
      <c r="BH341" s="28">
        <f t="shared" si="154"/>
        <v>46.316666666666663</v>
      </c>
      <c r="BI341" s="28">
        <f t="shared" si="154"/>
        <v>46.316666666666663</v>
      </c>
      <c r="BJ341" s="28">
        <f t="shared" si="154"/>
        <v>46.316666666666663</v>
      </c>
      <c r="BK341" s="28">
        <f t="shared" si="154"/>
        <v>46.316666666666663</v>
      </c>
      <c r="BL341" s="28">
        <f t="shared" si="154"/>
        <v>46.316666666666663</v>
      </c>
      <c r="BM341" s="28">
        <f t="shared" si="154"/>
        <v>46.316666666666663</v>
      </c>
      <c r="BN341" s="28">
        <f t="shared" si="154"/>
        <v>46.316666666666663</v>
      </c>
      <c r="BO341" s="28">
        <f t="shared" si="154"/>
        <v>46.316666666666663</v>
      </c>
      <c r="BP341" s="28">
        <f t="shared" si="154"/>
        <v>46.316666666666663</v>
      </c>
      <c r="BQ341" s="28">
        <f t="shared" si="154"/>
        <v>46.316666666666663</v>
      </c>
      <c r="BR341" s="28">
        <f t="shared" si="154"/>
        <v>46.316666666666663</v>
      </c>
      <c r="BS341" s="28">
        <f t="shared" si="154"/>
        <v>46.316666666666663</v>
      </c>
      <c r="BT341" s="28">
        <f t="shared" si="154"/>
        <v>46.316666666666663</v>
      </c>
      <c r="BU341" s="28">
        <f t="shared" si="154"/>
        <v>46.316666666666663</v>
      </c>
      <c r="BV341" s="28">
        <f t="shared" si="154"/>
        <v>46.316666666666663</v>
      </c>
      <c r="BW341" s="28">
        <f t="shared" si="154"/>
        <v>46.316666666666663</v>
      </c>
      <c r="BX341" s="28">
        <f t="shared" si="154"/>
        <v>46.316666666666663</v>
      </c>
      <c r="BY341" s="28">
        <f t="shared" si="154"/>
        <v>46.316666666666663</v>
      </c>
      <c r="BZ341" s="28">
        <f t="shared" si="154"/>
        <v>46.316666666666663</v>
      </c>
      <c r="CA341" s="28">
        <f t="shared" si="154"/>
        <v>46.316666666666663</v>
      </c>
      <c r="CB341" s="28">
        <f t="shared" si="154"/>
        <v>46.316666666666663</v>
      </c>
      <c r="CC341" s="6" t="s">
        <v>1857</v>
      </c>
      <c r="CD341" s="28">
        <v>59.29538166639432</v>
      </c>
      <c r="DC341" s="2">
        <f t="shared" si="155"/>
        <v>-4.94128180553286</v>
      </c>
      <c r="DD341" s="2">
        <f t="shared" si="156"/>
        <v>-4.94128180553286</v>
      </c>
      <c r="DE341" s="2">
        <f t="shared" si="156"/>
        <v>-4.94128180553286</v>
      </c>
      <c r="DF341" s="2">
        <f t="shared" si="156"/>
        <v>-4.94128180553286</v>
      </c>
      <c r="DG341" s="2">
        <f t="shared" si="156"/>
        <v>-4.94128180553286</v>
      </c>
      <c r="DH341" s="2">
        <f t="shared" si="156"/>
        <v>-4.94128180553286</v>
      </c>
      <c r="DI341" s="2">
        <f t="shared" si="156"/>
        <v>-4.94128180553286</v>
      </c>
      <c r="DJ341" s="2">
        <f t="shared" si="156"/>
        <v>-4.94128180553286</v>
      </c>
      <c r="DK341" s="2">
        <f t="shared" si="156"/>
        <v>-4.94128180553286</v>
      </c>
      <c r="DL341" s="2">
        <f t="shared" si="156"/>
        <v>-4.94128180553286</v>
      </c>
      <c r="DM341" s="2">
        <f t="shared" si="156"/>
        <v>-4.94128180553286</v>
      </c>
      <c r="DN341" s="2">
        <f t="shared" si="156"/>
        <v>-4.94128180553286</v>
      </c>
    </row>
    <row r="342" spans="1:118" ht="15" hidden="1" customHeight="1">
      <c r="A342" s="1">
        <v>10051170</v>
      </c>
      <c r="B342" s="5">
        <v>42047.721643518518</v>
      </c>
      <c r="C342" s="5">
        <v>42186</v>
      </c>
      <c r="D342" s="5">
        <v>42398.46802083333</v>
      </c>
      <c r="E342" s="7">
        <v>8993.0400000000009</v>
      </c>
      <c r="F342" s="3" t="s">
        <v>5</v>
      </c>
      <c r="G342" s="3" t="s">
        <v>160</v>
      </c>
      <c r="H342" s="3" t="s">
        <v>178</v>
      </c>
      <c r="K342" s="2"/>
      <c r="L342" s="2"/>
      <c r="AG342" s="28">
        <f t="shared" si="152"/>
        <v>37.471000000000004</v>
      </c>
      <c r="AH342" s="28">
        <f t="shared" si="153"/>
        <v>37.471000000000004</v>
      </c>
      <c r="AI342" s="28">
        <f t="shared" si="153"/>
        <v>37.471000000000004</v>
      </c>
      <c r="AJ342" s="28">
        <f t="shared" si="153"/>
        <v>37.471000000000004</v>
      </c>
      <c r="AK342" s="28">
        <f t="shared" si="153"/>
        <v>37.471000000000004</v>
      </c>
      <c r="AL342" s="28">
        <f t="shared" si="153"/>
        <v>37.471000000000004</v>
      </c>
      <c r="AM342" s="28">
        <f t="shared" si="153"/>
        <v>37.471000000000004</v>
      </c>
      <c r="AN342" s="28">
        <f t="shared" si="153"/>
        <v>37.471000000000004</v>
      </c>
      <c r="AO342" s="28">
        <f t="shared" si="153"/>
        <v>37.471000000000004</v>
      </c>
      <c r="AP342" s="28">
        <f t="shared" si="153"/>
        <v>37.471000000000004</v>
      </c>
      <c r="AQ342" s="28">
        <f t="shared" si="153"/>
        <v>37.471000000000004</v>
      </c>
      <c r="AR342" s="28">
        <f t="shared" si="153"/>
        <v>37.471000000000004</v>
      </c>
      <c r="AS342" s="28">
        <f t="shared" si="154"/>
        <v>74.942000000000007</v>
      </c>
      <c r="AT342" s="28">
        <f t="shared" si="154"/>
        <v>74.942000000000007</v>
      </c>
      <c r="AU342" s="28">
        <f t="shared" si="154"/>
        <v>74.942000000000007</v>
      </c>
      <c r="AV342" s="28">
        <f t="shared" si="154"/>
        <v>74.942000000000007</v>
      </c>
      <c r="AW342" s="28">
        <f t="shared" si="154"/>
        <v>74.942000000000007</v>
      </c>
      <c r="AX342" s="28">
        <f t="shared" si="154"/>
        <v>74.942000000000007</v>
      </c>
      <c r="AY342" s="28">
        <f t="shared" si="154"/>
        <v>74.942000000000007</v>
      </c>
      <c r="AZ342" s="28">
        <f t="shared" si="154"/>
        <v>74.942000000000007</v>
      </c>
      <c r="BA342" s="28">
        <f t="shared" si="154"/>
        <v>74.942000000000007</v>
      </c>
      <c r="BB342" s="28">
        <f t="shared" si="154"/>
        <v>74.942000000000007</v>
      </c>
      <c r="BC342" s="28">
        <f t="shared" si="154"/>
        <v>74.942000000000007</v>
      </c>
      <c r="BD342" s="28">
        <f t="shared" si="154"/>
        <v>74.942000000000007</v>
      </c>
      <c r="BE342" s="28">
        <f t="shared" si="154"/>
        <v>74.942000000000007</v>
      </c>
      <c r="BF342" s="28">
        <f t="shared" si="154"/>
        <v>74.942000000000007</v>
      </c>
      <c r="BG342" s="28">
        <f t="shared" si="154"/>
        <v>74.942000000000007</v>
      </c>
      <c r="BH342" s="28">
        <f t="shared" si="154"/>
        <v>74.942000000000007</v>
      </c>
      <c r="BI342" s="28">
        <f t="shared" si="154"/>
        <v>74.942000000000007</v>
      </c>
      <c r="BJ342" s="28">
        <f t="shared" si="154"/>
        <v>74.942000000000007</v>
      </c>
      <c r="BK342" s="28">
        <f t="shared" si="154"/>
        <v>74.942000000000007</v>
      </c>
      <c r="BL342" s="28">
        <f t="shared" si="154"/>
        <v>74.942000000000007</v>
      </c>
      <c r="BM342" s="28">
        <f t="shared" si="154"/>
        <v>74.942000000000007</v>
      </c>
      <c r="BN342" s="28">
        <f t="shared" si="154"/>
        <v>74.942000000000007</v>
      </c>
      <c r="BO342" s="28">
        <f t="shared" si="154"/>
        <v>74.942000000000007</v>
      </c>
      <c r="BP342" s="28">
        <f t="shared" si="154"/>
        <v>74.942000000000007</v>
      </c>
      <c r="BQ342" s="28">
        <f t="shared" si="154"/>
        <v>74.942000000000007</v>
      </c>
      <c r="BR342" s="28">
        <f t="shared" si="154"/>
        <v>74.942000000000007</v>
      </c>
      <c r="BS342" s="28">
        <f t="shared" si="154"/>
        <v>74.942000000000007</v>
      </c>
      <c r="BT342" s="28">
        <f t="shared" si="154"/>
        <v>74.942000000000007</v>
      </c>
      <c r="BU342" s="28">
        <f t="shared" si="154"/>
        <v>74.942000000000007</v>
      </c>
      <c r="BV342" s="28">
        <f t="shared" si="154"/>
        <v>74.942000000000007</v>
      </c>
      <c r="BW342" s="28">
        <f t="shared" si="154"/>
        <v>74.942000000000007</v>
      </c>
      <c r="BX342" s="28">
        <f t="shared" si="154"/>
        <v>74.942000000000007</v>
      </c>
      <c r="BY342" s="28">
        <f t="shared" si="154"/>
        <v>74.942000000000007</v>
      </c>
      <c r="BZ342" s="28">
        <f t="shared" si="154"/>
        <v>74.942000000000007</v>
      </c>
      <c r="CA342" s="28">
        <f t="shared" si="154"/>
        <v>74.942000000000007</v>
      </c>
      <c r="CB342" s="28">
        <f t="shared" si="154"/>
        <v>74.942000000000007</v>
      </c>
      <c r="CC342" s="6" t="s">
        <v>1857</v>
      </c>
      <c r="CD342" s="28">
        <v>94.764359622621257</v>
      </c>
      <c r="DC342" s="2">
        <f t="shared" si="155"/>
        <v>-7.8970299685517711</v>
      </c>
      <c r="DD342" s="2">
        <f t="shared" si="156"/>
        <v>-7.8970299685517711</v>
      </c>
      <c r="DE342" s="2">
        <f t="shared" si="156"/>
        <v>-7.8970299685517711</v>
      </c>
      <c r="DF342" s="2">
        <f t="shared" si="156"/>
        <v>-7.8970299685517711</v>
      </c>
      <c r="DG342" s="2">
        <f t="shared" si="156"/>
        <v>-7.8970299685517711</v>
      </c>
      <c r="DH342" s="2">
        <f t="shared" si="156"/>
        <v>-7.8970299685517711</v>
      </c>
      <c r="DI342" s="2">
        <f t="shared" si="156"/>
        <v>-7.8970299685517711</v>
      </c>
      <c r="DJ342" s="2">
        <f t="shared" si="156"/>
        <v>-7.8970299685517711</v>
      </c>
      <c r="DK342" s="2">
        <f t="shared" si="156"/>
        <v>-7.8970299685517711</v>
      </c>
      <c r="DL342" s="2">
        <f t="shared" si="156"/>
        <v>-7.8970299685517711</v>
      </c>
      <c r="DM342" s="2">
        <f t="shared" si="156"/>
        <v>-7.8970299685517711</v>
      </c>
      <c r="DN342" s="2">
        <f t="shared" si="156"/>
        <v>-7.8970299685517711</v>
      </c>
    </row>
    <row r="343" spans="1:118" ht="15" hidden="1" customHeight="1">
      <c r="A343" s="1">
        <v>10051353</v>
      </c>
      <c r="B343" s="5">
        <v>42074.390034722222</v>
      </c>
      <c r="C343" s="5">
        <v>42278</v>
      </c>
      <c r="D343" s="5">
        <v>42398.469907407409</v>
      </c>
      <c r="E343" s="7">
        <v>9211.4</v>
      </c>
      <c r="F343" s="3" t="s">
        <v>5</v>
      </c>
      <c r="G343" s="3" t="s">
        <v>162</v>
      </c>
      <c r="H343" s="3" t="s">
        <v>178</v>
      </c>
      <c r="K343" s="2"/>
      <c r="L343" s="2"/>
      <c r="AG343" s="28">
        <f t="shared" si="152"/>
        <v>38.380833333333328</v>
      </c>
      <c r="AH343" s="28">
        <f t="shared" si="153"/>
        <v>38.380833333333328</v>
      </c>
      <c r="AI343" s="28">
        <f t="shared" si="153"/>
        <v>38.380833333333328</v>
      </c>
      <c r="AJ343" s="28">
        <f t="shared" si="153"/>
        <v>38.380833333333328</v>
      </c>
      <c r="AK343" s="28">
        <f t="shared" si="153"/>
        <v>38.380833333333328</v>
      </c>
      <c r="AL343" s="28">
        <f t="shared" si="153"/>
        <v>38.380833333333328</v>
      </c>
      <c r="AM343" s="28">
        <f t="shared" si="153"/>
        <v>38.380833333333328</v>
      </c>
      <c r="AN343" s="28">
        <f t="shared" si="153"/>
        <v>38.380833333333328</v>
      </c>
      <c r="AO343" s="28">
        <f t="shared" si="153"/>
        <v>38.380833333333328</v>
      </c>
      <c r="AP343" s="28">
        <f t="shared" si="153"/>
        <v>38.380833333333328</v>
      </c>
      <c r="AQ343" s="28">
        <f t="shared" si="153"/>
        <v>38.380833333333328</v>
      </c>
      <c r="AR343" s="28">
        <f t="shared" si="153"/>
        <v>38.380833333333328</v>
      </c>
      <c r="AS343" s="28">
        <f t="shared" si="154"/>
        <v>76.761666666666656</v>
      </c>
      <c r="AT343" s="28">
        <f t="shared" si="154"/>
        <v>76.761666666666656</v>
      </c>
      <c r="AU343" s="28">
        <f t="shared" si="154"/>
        <v>76.761666666666656</v>
      </c>
      <c r="AV343" s="28">
        <f t="shared" si="154"/>
        <v>76.761666666666656</v>
      </c>
      <c r="AW343" s="28">
        <f t="shared" si="154"/>
        <v>76.761666666666656</v>
      </c>
      <c r="AX343" s="28">
        <f t="shared" si="154"/>
        <v>76.761666666666656</v>
      </c>
      <c r="AY343" s="28">
        <f t="shared" si="154"/>
        <v>76.761666666666656</v>
      </c>
      <c r="AZ343" s="28">
        <f t="shared" si="154"/>
        <v>76.761666666666656</v>
      </c>
      <c r="BA343" s="28">
        <f t="shared" si="154"/>
        <v>76.761666666666656</v>
      </c>
      <c r="BB343" s="28">
        <f t="shared" si="154"/>
        <v>76.761666666666656</v>
      </c>
      <c r="BC343" s="28">
        <f t="shared" si="154"/>
        <v>76.761666666666656</v>
      </c>
      <c r="BD343" s="28">
        <f t="shared" si="154"/>
        <v>76.761666666666656</v>
      </c>
      <c r="BE343" s="28">
        <f t="shared" si="154"/>
        <v>76.761666666666656</v>
      </c>
      <c r="BF343" s="28">
        <f t="shared" si="154"/>
        <v>76.761666666666656</v>
      </c>
      <c r="BG343" s="28">
        <f t="shared" si="154"/>
        <v>76.761666666666656</v>
      </c>
      <c r="BH343" s="28">
        <f t="shared" si="154"/>
        <v>76.761666666666656</v>
      </c>
      <c r="BI343" s="28">
        <f t="shared" si="154"/>
        <v>76.761666666666656</v>
      </c>
      <c r="BJ343" s="28">
        <f t="shared" si="154"/>
        <v>76.761666666666656</v>
      </c>
      <c r="BK343" s="28">
        <f t="shared" si="154"/>
        <v>76.761666666666656</v>
      </c>
      <c r="BL343" s="28">
        <f t="shared" si="154"/>
        <v>76.761666666666656</v>
      </c>
      <c r="BM343" s="28">
        <f t="shared" si="154"/>
        <v>76.761666666666656</v>
      </c>
      <c r="BN343" s="28">
        <f t="shared" si="154"/>
        <v>76.761666666666656</v>
      </c>
      <c r="BO343" s="28">
        <f t="shared" si="154"/>
        <v>76.761666666666656</v>
      </c>
      <c r="BP343" s="28">
        <f t="shared" si="154"/>
        <v>76.761666666666656</v>
      </c>
      <c r="BQ343" s="28">
        <f t="shared" si="154"/>
        <v>76.761666666666656</v>
      </c>
      <c r="BR343" s="28">
        <f t="shared" si="154"/>
        <v>76.761666666666656</v>
      </c>
      <c r="BS343" s="28">
        <f t="shared" si="154"/>
        <v>76.761666666666656</v>
      </c>
      <c r="BT343" s="28">
        <f t="shared" si="154"/>
        <v>76.761666666666656</v>
      </c>
      <c r="BU343" s="28">
        <f t="shared" si="154"/>
        <v>76.761666666666656</v>
      </c>
      <c r="BV343" s="28">
        <f t="shared" si="154"/>
        <v>76.761666666666656</v>
      </c>
      <c r="BW343" s="28">
        <f t="shared" si="154"/>
        <v>76.761666666666656</v>
      </c>
      <c r="BX343" s="28">
        <f t="shared" si="154"/>
        <v>76.761666666666656</v>
      </c>
      <c r="BY343" s="28">
        <f t="shared" si="154"/>
        <v>76.761666666666656</v>
      </c>
      <c r="BZ343" s="28">
        <f t="shared" si="154"/>
        <v>76.761666666666656</v>
      </c>
      <c r="CA343" s="28">
        <f t="shared" si="154"/>
        <v>76.761666666666656</v>
      </c>
      <c r="CB343" s="28">
        <f t="shared" si="154"/>
        <v>76.761666666666656</v>
      </c>
      <c r="CC343" s="6" t="s">
        <v>1857</v>
      </c>
      <c r="CD343" s="28">
        <v>167.26892336584268</v>
      </c>
      <c r="DC343" s="2">
        <f t="shared" si="155"/>
        <v>-13.939076947153557</v>
      </c>
      <c r="DD343" s="2">
        <f t="shared" si="156"/>
        <v>-13.939076947153557</v>
      </c>
      <c r="DE343" s="2">
        <f t="shared" si="156"/>
        <v>-13.939076947153557</v>
      </c>
      <c r="DF343" s="2">
        <f t="shared" si="156"/>
        <v>-13.939076947153557</v>
      </c>
      <c r="DG343" s="2">
        <f t="shared" si="156"/>
        <v>-13.939076947153557</v>
      </c>
      <c r="DH343" s="2">
        <f t="shared" si="156"/>
        <v>-13.939076947153557</v>
      </c>
      <c r="DI343" s="2">
        <f t="shared" si="156"/>
        <v>-13.939076947153557</v>
      </c>
      <c r="DJ343" s="2">
        <f t="shared" si="156"/>
        <v>-13.939076947153557</v>
      </c>
      <c r="DK343" s="2">
        <f t="shared" si="156"/>
        <v>-13.939076947153557</v>
      </c>
      <c r="DL343" s="2">
        <f t="shared" si="156"/>
        <v>-13.939076947153557</v>
      </c>
      <c r="DM343" s="2">
        <f t="shared" si="156"/>
        <v>-13.939076947153557</v>
      </c>
      <c r="DN343" s="2">
        <f t="shared" si="156"/>
        <v>-13.939076947153557</v>
      </c>
    </row>
    <row r="344" spans="1:118" ht="15" hidden="1" customHeight="1">
      <c r="A344" s="1">
        <v>10051100</v>
      </c>
      <c r="B344" s="5">
        <v>42032.558946759258</v>
      </c>
      <c r="C344" s="5">
        <v>42300</v>
      </c>
      <c r="D344" s="5">
        <v>42398.474814814814</v>
      </c>
      <c r="E344" s="7">
        <v>0</v>
      </c>
      <c r="F344" s="3" t="s">
        <v>7</v>
      </c>
      <c r="G344" s="3" t="s">
        <v>217</v>
      </c>
      <c r="H344" s="3" t="s">
        <v>214</v>
      </c>
      <c r="K344" s="2"/>
      <c r="L344" s="2"/>
    </row>
    <row r="345" spans="1:118" ht="15" hidden="1" customHeight="1">
      <c r="A345" s="1">
        <v>10051097</v>
      </c>
      <c r="B345" s="5">
        <v>42032.452025462961</v>
      </c>
      <c r="C345" s="5">
        <v>42300</v>
      </c>
      <c r="D345" s="5">
        <v>42398.475034722222</v>
      </c>
      <c r="E345" s="7">
        <v>0</v>
      </c>
      <c r="F345" s="3" t="s">
        <v>7</v>
      </c>
      <c r="G345" s="3" t="s">
        <v>217</v>
      </c>
      <c r="H345" s="3" t="s">
        <v>214</v>
      </c>
      <c r="K345" s="2"/>
      <c r="L345" s="2"/>
    </row>
    <row r="346" spans="1:118" ht="150" hidden="1" customHeight="1">
      <c r="A346" s="1">
        <v>10050984</v>
      </c>
      <c r="B346" s="5">
        <v>42010.344409722224</v>
      </c>
      <c r="C346" s="5">
        <v>42308</v>
      </c>
      <c r="D346" s="5">
        <v>42398.498657407406</v>
      </c>
      <c r="E346" s="4">
        <v>11468.39</v>
      </c>
      <c r="F346" s="3" t="s">
        <v>6</v>
      </c>
      <c r="G346" s="8" t="s">
        <v>76</v>
      </c>
      <c r="H346" s="3" t="s">
        <v>67</v>
      </c>
      <c r="K346" s="2"/>
      <c r="L346" s="2"/>
      <c r="AG346" s="28">
        <f>($E346*($H$1/12))/2</f>
        <v>47.784958333333329</v>
      </c>
      <c r="AH346" s="28">
        <f t="shared" ref="AH346:AR348" si="157">($E346*($H$1/12))/2</f>
        <v>47.784958333333329</v>
      </c>
      <c r="AI346" s="28">
        <f t="shared" si="157"/>
        <v>47.784958333333329</v>
      </c>
      <c r="AJ346" s="28">
        <f t="shared" si="157"/>
        <v>47.784958333333329</v>
      </c>
      <c r="AK346" s="28">
        <f t="shared" si="157"/>
        <v>47.784958333333329</v>
      </c>
      <c r="AL346" s="28">
        <f t="shared" si="157"/>
        <v>47.784958333333329</v>
      </c>
      <c r="AM346" s="28">
        <f t="shared" si="157"/>
        <v>47.784958333333329</v>
      </c>
      <c r="AN346" s="28">
        <f t="shared" si="157"/>
        <v>47.784958333333329</v>
      </c>
      <c r="AO346" s="28">
        <f t="shared" si="157"/>
        <v>47.784958333333329</v>
      </c>
      <c r="AP346" s="28">
        <f t="shared" si="157"/>
        <v>47.784958333333329</v>
      </c>
      <c r="AQ346" s="28">
        <f t="shared" si="157"/>
        <v>47.784958333333329</v>
      </c>
      <c r="AR346" s="28">
        <f t="shared" si="157"/>
        <v>47.784958333333329</v>
      </c>
      <c r="AS346" s="28">
        <f t="shared" ref="AS346:CB348" si="158">($E346*($H$1/12))</f>
        <v>95.569916666666657</v>
      </c>
      <c r="AT346" s="28">
        <f t="shared" si="158"/>
        <v>95.569916666666657</v>
      </c>
      <c r="AU346" s="28">
        <f t="shared" si="158"/>
        <v>95.569916666666657</v>
      </c>
      <c r="AV346" s="28">
        <f t="shared" si="158"/>
        <v>95.569916666666657</v>
      </c>
      <c r="AW346" s="28">
        <f t="shared" si="158"/>
        <v>95.569916666666657</v>
      </c>
      <c r="AX346" s="28">
        <f t="shared" si="158"/>
        <v>95.569916666666657</v>
      </c>
      <c r="AY346" s="28">
        <f t="shared" si="158"/>
        <v>95.569916666666657</v>
      </c>
      <c r="AZ346" s="28">
        <f t="shared" si="158"/>
        <v>95.569916666666657</v>
      </c>
      <c r="BA346" s="28">
        <f t="shared" si="158"/>
        <v>95.569916666666657</v>
      </c>
      <c r="BB346" s="28">
        <f t="shared" si="158"/>
        <v>95.569916666666657</v>
      </c>
      <c r="BC346" s="28">
        <f t="shared" si="158"/>
        <v>95.569916666666657</v>
      </c>
      <c r="BD346" s="28">
        <f t="shared" si="158"/>
        <v>95.569916666666657</v>
      </c>
      <c r="BE346" s="28">
        <f t="shared" si="158"/>
        <v>95.569916666666657</v>
      </c>
      <c r="BF346" s="28">
        <f t="shared" si="158"/>
        <v>95.569916666666657</v>
      </c>
      <c r="BG346" s="28">
        <f t="shared" si="158"/>
        <v>95.569916666666657</v>
      </c>
      <c r="BH346" s="28">
        <f t="shared" si="158"/>
        <v>95.569916666666657</v>
      </c>
      <c r="BI346" s="28">
        <f t="shared" si="158"/>
        <v>95.569916666666657</v>
      </c>
      <c r="BJ346" s="28">
        <f t="shared" si="158"/>
        <v>95.569916666666657</v>
      </c>
      <c r="BK346" s="28">
        <f t="shared" si="158"/>
        <v>95.569916666666657</v>
      </c>
      <c r="BL346" s="28">
        <f t="shared" si="158"/>
        <v>95.569916666666657</v>
      </c>
      <c r="BM346" s="28">
        <f t="shared" si="158"/>
        <v>95.569916666666657</v>
      </c>
      <c r="BN346" s="28">
        <f t="shared" si="158"/>
        <v>95.569916666666657</v>
      </c>
      <c r="BO346" s="28">
        <f t="shared" si="158"/>
        <v>95.569916666666657</v>
      </c>
      <c r="BP346" s="28">
        <f t="shared" si="158"/>
        <v>95.569916666666657</v>
      </c>
      <c r="BQ346" s="28">
        <f t="shared" si="158"/>
        <v>95.569916666666657</v>
      </c>
      <c r="BR346" s="28">
        <f t="shared" si="158"/>
        <v>95.569916666666657</v>
      </c>
      <c r="BS346" s="28">
        <f t="shared" si="158"/>
        <v>95.569916666666657</v>
      </c>
      <c r="BT346" s="28">
        <f t="shared" si="158"/>
        <v>95.569916666666657</v>
      </c>
      <c r="BU346" s="28">
        <f t="shared" si="158"/>
        <v>95.569916666666657</v>
      </c>
      <c r="BV346" s="28">
        <f t="shared" si="158"/>
        <v>95.569916666666657</v>
      </c>
      <c r="BW346" s="28">
        <f t="shared" si="158"/>
        <v>95.569916666666657</v>
      </c>
      <c r="BX346" s="28">
        <f t="shared" si="158"/>
        <v>95.569916666666657</v>
      </c>
      <c r="BY346" s="28">
        <f t="shared" si="158"/>
        <v>95.569916666666657</v>
      </c>
      <c r="BZ346" s="28">
        <f t="shared" si="158"/>
        <v>95.569916666666657</v>
      </c>
      <c r="CA346" s="28">
        <f t="shared" si="158"/>
        <v>95.569916666666657</v>
      </c>
      <c r="CB346" s="28">
        <f t="shared" si="158"/>
        <v>95.569916666666657</v>
      </c>
      <c r="CC346" s="6" t="s">
        <v>1857</v>
      </c>
      <c r="CD346" s="28">
        <v>96.617030200939524</v>
      </c>
      <c r="DC346" s="2">
        <f>-$CD346/12</f>
        <v>-8.0514191834116264</v>
      </c>
      <c r="DD346" s="2">
        <f t="shared" ref="DD346:DN346" si="159">-$CD346/12</f>
        <v>-8.0514191834116264</v>
      </c>
      <c r="DE346" s="2">
        <f t="shared" si="159"/>
        <v>-8.0514191834116264</v>
      </c>
      <c r="DF346" s="2">
        <f t="shared" si="159"/>
        <v>-8.0514191834116264</v>
      </c>
      <c r="DG346" s="2">
        <f t="shared" si="159"/>
        <v>-8.0514191834116264</v>
      </c>
      <c r="DH346" s="2">
        <f t="shared" si="159"/>
        <v>-8.0514191834116264</v>
      </c>
      <c r="DI346" s="2">
        <f t="shared" si="159"/>
        <v>-8.0514191834116264</v>
      </c>
      <c r="DJ346" s="2">
        <f t="shared" si="159"/>
        <v>-8.0514191834116264</v>
      </c>
      <c r="DK346" s="2">
        <f t="shared" si="159"/>
        <v>-8.0514191834116264</v>
      </c>
      <c r="DL346" s="2">
        <f t="shared" si="159"/>
        <v>-8.0514191834116264</v>
      </c>
      <c r="DM346" s="2">
        <f t="shared" si="159"/>
        <v>-8.0514191834116264</v>
      </c>
      <c r="DN346" s="2">
        <f t="shared" si="159"/>
        <v>-8.0514191834116264</v>
      </c>
    </row>
    <row r="347" spans="1:118" ht="15" hidden="1" customHeight="1">
      <c r="A347" s="1">
        <v>10052049</v>
      </c>
      <c r="B347" s="5">
        <v>42215.378287037034</v>
      </c>
      <c r="C347" s="5">
        <v>42265</v>
      </c>
      <c r="D347" s="5">
        <v>42401.361678240741</v>
      </c>
      <c r="E347" s="4">
        <v>208</v>
      </c>
      <c r="F347" s="3" t="s">
        <v>0</v>
      </c>
      <c r="G347" s="3" t="s">
        <v>99</v>
      </c>
      <c r="H347" s="3" t="s">
        <v>58</v>
      </c>
      <c r="K347" s="2"/>
      <c r="L347" s="2"/>
      <c r="AG347" s="28">
        <f>($E347*($H$1/12))/2</f>
        <v>0.8666666666666667</v>
      </c>
      <c r="AH347" s="28">
        <f t="shared" si="157"/>
        <v>0.8666666666666667</v>
      </c>
      <c r="AI347" s="28">
        <f t="shared" si="157"/>
        <v>0.8666666666666667</v>
      </c>
      <c r="AJ347" s="28">
        <f t="shared" si="157"/>
        <v>0.8666666666666667</v>
      </c>
      <c r="AK347" s="28">
        <f t="shared" si="157"/>
        <v>0.8666666666666667</v>
      </c>
      <c r="AL347" s="28">
        <f t="shared" si="157"/>
        <v>0.8666666666666667</v>
      </c>
      <c r="AM347" s="28">
        <f t="shared" si="157"/>
        <v>0.8666666666666667</v>
      </c>
      <c r="AN347" s="28">
        <f t="shared" si="157"/>
        <v>0.8666666666666667</v>
      </c>
      <c r="AO347" s="28">
        <f t="shared" si="157"/>
        <v>0.8666666666666667</v>
      </c>
      <c r="AP347" s="28">
        <f t="shared" si="157"/>
        <v>0.8666666666666667</v>
      </c>
      <c r="AQ347" s="28">
        <f t="shared" si="157"/>
        <v>0.8666666666666667</v>
      </c>
      <c r="AR347" s="28">
        <f t="shared" si="157"/>
        <v>0.8666666666666667</v>
      </c>
      <c r="AS347" s="28">
        <f t="shared" si="158"/>
        <v>1.7333333333333334</v>
      </c>
      <c r="AT347" s="28">
        <f t="shared" si="158"/>
        <v>1.7333333333333334</v>
      </c>
      <c r="AU347" s="28">
        <f t="shared" si="158"/>
        <v>1.7333333333333334</v>
      </c>
      <c r="AV347" s="28">
        <f t="shared" si="158"/>
        <v>1.7333333333333334</v>
      </c>
      <c r="AW347" s="28">
        <f t="shared" si="158"/>
        <v>1.7333333333333334</v>
      </c>
      <c r="AX347" s="28">
        <f t="shared" si="158"/>
        <v>1.7333333333333334</v>
      </c>
      <c r="AY347" s="28">
        <f t="shared" si="158"/>
        <v>1.7333333333333334</v>
      </c>
      <c r="AZ347" s="28">
        <f t="shared" si="158"/>
        <v>1.7333333333333334</v>
      </c>
      <c r="BA347" s="28">
        <f t="shared" si="158"/>
        <v>1.7333333333333334</v>
      </c>
      <c r="BB347" s="28">
        <f t="shared" si="158"/>
        <v>1.7333333333333334</v>
      </c>
      <c r="BC347" s="28">
        <f t="shared" si="158"/>
        <v>1.7333333333333334</v>
      </c>
      <c r="BD347" s="28">
        <f t="shared" si="158"/>
        <v>1.7333333333333334</v>
      </c>
      <c r="BE347" s="28">
        <f t="shared" si="158"/>
        <v>1.7333333333333334</v>
      </c>
      <c r="BF347" s="28">
        <f t="shared" si="158"/>
        <v>1.7333333333333334</v>
      </c>
      <c r="BG347" s="28">
        <f t="shared" si="158"/>
        <v>1.7333333333333334</v>
      </c>
      <c r="BH347" s="28">
        <f t="shared" si="158"/>
        <v>1.7333333333333334</v>
      </c>
      <c r="BI347" s="28">
        <f t="shared" si="158"/>
        <v>1.7333333333333334</v>
      </c>
      <c r="BJ347" s="28">
        <f t="shared" si="158"/>
        <v>1.7333333333333334</v>
      </c>
      <c r="BK347" s="28">
        <f t="shared" si="158"/>
        <v>1.7333333333333334</v>
      </c>
      <c r="BL347" s="28">
        <f t="shared" si="158"/>
        <v>1.7333333333333334</v>
      </c>
      <c r="BM347" s="28">
        <f t="shared" si="158"/>
        <v>1.7333333333333334</v>
      </c>
      <c r="BN347" s="28">
        <f t="shared" si="158"/>
        <v>1.7333333333333334</v>
      </c>
      <c r="BO347" s="28">
        <f t="shared" si="158"/>
        <v>1.7333333333333334</v>
      </c>
      <c r="BP347" s="28">
        <f t="shared" si="158"/>
        <v>1.7333333333333334</v>
      </c>
      <c r="BQ347" s="28">
        <f t="shared" si="158"/>
        <v>1.7333333333333334</v>
      </c>
      <c r="BR347" s="28">
        <f t="shared" si="158"/>
        <v>1.7333333333333334</v>
      </c>
      <c r="BS347" s="28">
        <f t="shared" si="158"/>
        <v>1.7333333333333334</v>
      </c>
      <c r="BT347" s="28">
        <f t="shared" si="158"/>
        <v>1.7333333333333334</v>
      </c>
      <c r="BU347" s="28">
        <f t="shared" si="158"/>
        <v>1.7333333333333334</v>
      </c>
      <c r="BV347" s="28">
        <f t="shared" si="158"/>
        <v>1.7333333333333334</v>
      </c>
      <c r="BW347" s="28">
        <f t="shared" si="158"/>
        <v>1.7333333333333334</v>
      </c>
      <c r="BX347" s="28">
        <f t="shared" si="158"/>
        <v>1.7333333333333334</v>
      </c>
      <c r="BY347" s="28">
        <f t="shared" si="158"/>
        <v>1.7333333333333334</v>
      </c>
      <c r="BZ347" s="28">
        <f t="shared" si="158"/>
        <v>1.7333333333333334</v>
      </c>
      <c r="CA347" s="28">
        <f t="shared" si="158"/>
        <v>1.7333333333333334</v>
      </c>
      <c r="CB347" s="28">
        <f t="shared" si="158"/>
        <v>1.7333333333333334</v>
      </c>
      <c r="CC347" s="6" t="s">
        <v>1856</v>
      </c>
    </row>
    <row r="348" spans="1:118" ht="15" hidden="1" customHeight="1">
      <c r="A348" s="1">
        <v>10051313</v>
      </c>
      <c r="B348" s="5">
        <v>42061.611620370371</v>
      </c>
      <c r="C348" s="5">
        <v>42186</v>
      </c>
      <c r="D348" s="5">
        <v>42401.395868055559</v>
      </c>
      <c r="E348" s="7">
        <v>4689.4399999999996</v>
      </c>
      <c r="F348" s="3" t="s">
        <v>5</v>
      </c>
      <c r="G348" s="3" t="s">
        <v>161</v>
      </c>
      <c r="H348" s="3" t="s">
        <v>178</v>
      </c>
      <c r="K348" s="2"/>
      <c r="L348" s="2"/>
      <c r="AG348" s="28">
        <f>($E348*($H$1/12))/2</f>
        <v>19.539333333333332</v>
      </c>
      <c r="AH348" s="28">
        <f t="shared" si="157"/>
        <v>19.539333333333332</v>
      </c>
      <c r="AI348" s="28">
        <f t="shared" si="157"/>
        <v>19.539333333333332</v>
      </c>
      <c r="AJ348" s="28">
        <f t="shared" si="157"/>
        <v>19.539333333333332</v>
      </c>
      <c r="AK348" s="28">
        <f t="shared" si="157"/>
        <v>19.539333333333332</v>
      </c>
      <c r="AL348" s="28">
        <f t="shared" si="157"/>
        <v>19.539333333333332</v>
      </c>
      <c r="AM348" s="28">
        <f t="shared" si="157"/>
        <v>19.539333333333332</v>
      </c>
      <c r="AN348" s="28">
        <f t="shared" si="157"/>
        <v>19.539333333333332</v>
      </c>
      <c r="AO348" s="28">
        <f t="shared" si="157"/>
        <v>19.539333333333332</v>
      </c>
      <c r="AP348" s="28">
        <f t="shared" si="157"/>
        <v>19.539333333333332</v>
      </c>
      <c r="AQ348" s="28">
        <f t="shared" si="157"/>
        <v>19.539333333333332</v>
      </c>
      <c r="AR348" s="28">
        <f t="shared" si="157"/>
        <v>19.539333333333332</v>
      </c>
      <c r="AS348" s="28">
        <f t="shared" si="158"/>
        <v>39.078666666666663</v>
      </c>
      <c r="AT348" s="28">
        <f t="shared" si="158"/>
        <v>39.078666666666663</v>
      </c>
      <c r="AU348" s="28">
        <f t="shared" si="158"/>
        <v>39.078666666666663</v>
      </c>
      <c r="AV348" s="28">
        <f t="shared" si="158"/>
        <v>39.078666666666663</v>
      </c>
      <c r="AW348" s="28">
        <f t="shared" si="158"/>
        <v>39.078666666666663</v>
      </c>
      <c r="AX348" s="28">
        <f t="shared" si="158"/>
        <v>39.078666666666663</v>
      </c>
      <c r="AY348" s="28">
        <f t="shared" si="158"/>
        <v>39.078666666666663</v>
      </c>
      <c r="AZ348" s="28">
        <f t="shared" si="158"/>
        <v>39.078666666666663</v>
      </c>
      <c r="BA348" s="28">
        <f t="shared" si="158"/>
        <v>39.078666666666663</v>
      </c>
      <c r="BB348" s="28">
        <f t="shared" si="158"/>
        <v>39.078666666666663</v>
      </c>
      <c r="BC348" s="28">
        <f t="shared" si="158"/>
        <v>39.078666666666663</v>
      </c>
      <c r="BD348" s="28">
        <f t="shared" si="158"/>
        <v>39.078666666666663</v>
      </c>
      <c r="BE348" s="28">
        <f t="shared" si="158"/>
        <v>39.078666666666663</v>
      </c>
      <c r="BF348" s="28">
        <f t="shared" si="158"/>
        <v>39.078666666666663</v>
      </c>
      <c r="BG348" s="28">
        <f t="shared" si="158"/>
        <v>39.078666666666663</v>
      </c>
      <c r="BH348" s="28">
        <f t="shared" si="158"/>
        <v>39.078666666666663</v>
      </c>
      <c r="BI348" s="28">
        <f t="shared" si="158"/>
        <v>39.078666666666663</v>
      </c>
      <c r="BJ348" s="28">
        <f t="shared" si="158"/>
        <v>39.078666666666663</v>
      </c>
      <c r="BK348" s="28">
        <f t="shared" si="158"/>
        <v>39.078666666666663</v>
      </c>
      <c r="BL348" s="28">
        <f t="shared" si="158"/>
        <v>39.078666666666663</v>
      </c>
      <c r="BM348" s="28">
        <f t="shared" si="158"/>
        <v>39.078666666666663</v>
      </c>
      <c r="BN348" s="28">
        <f t="shared" si="158"/>
        <v>39.078666666666663</v>
      </c>
      <c r="BO348" s="28">
        <f t="shared" si="158"/>
        <v>39.078666666666663</v>
      </c>
      <c r="BP348" s="28">
        <f t="shared" si="158"/>
        <v>39.078666666666663</v>
      </c>
      <c r="BQ348" s="28">
        <f t="shared" si="158"/>
        <v>39.078666666666663</v>
      </c>
      <c r="BR348" s="28">
        <f t="shared" si="158"/>
        <v>39.078666666666663</v>
      </c>
      <c r="BS348" s="28">
        <f t="shared" si="158"/>
        <v>39.078666666666663</v>
      </c>
      <c r="BT348" s="28">
        <f t="shared" si="158"/>
        <v>39.078666666666663</v>
      </c>
      <c r="BU348" s="28">
        <f t="shared" si="158"/>
        <v>39.078666666666663</v>
      </c>
      <c r="BV348" s="28">
        <f t="shared" si="158"/>
        <v>39.078666666666663</v>
      </c>
      <c r="BW348" s="28">
        <f t="shared" si="158"/>
        <v>39.078666666666663</v>
      </c>
      <c r="BX348" s="28">
        <f t="shared" si="158"/>
        <v>39.078666666666663</v>
      </c>
      <c r="BY348" s="28">
        <f t="shared" si="158"/>
        <v>39.078666666666663</v>
      </c>
      <c r="BZ348" s="28">
        <f t="shared" si="158"/>
        <v>39.078666666666663</v>
      </c>
      <c r="CA348" s="28">
        <f t="shared" si="158"/>
        <v>39.078666666666663</v>
      </c>
      <c r="CB348" s="28">
        <f t="shared" si="158"/>
        <v>39.078666666666663</v>
      </c>
      <c r="CC348" s="6" t="s">
        <v>1857</v>
      </c>
      <c r="CD348" s="28">
        <v>30.734261118771283</v>
      </c>
      <c r="DC348" s="2">
        <f>-$CD348/12</f>
        <v>-2.5611884265642737</v>
      </c>
      <c r="DD348" s="2">
        <f t="shared" ref="DD348:DN348" si="160">-$CD348/12</f>
        <v>-2.5611884265642737</v>
      </c>
      <c r="DE348" s="2">
        <f t="shared" si="160"/>
        <v>-2.5611884265642737</v>
      </c>
      <c r="DF348" s="2">
        <f t="shared" si="160"/>
        <v>-2.5611884265642737</v>
      </c>
      <c r="DG348" s="2">
        <f t="shared" si="160"/>
        <v>-2.5611884265642737</v>
      </c>
      <c r="DH348" s="2">
        <f t="shared" si="160"/>
        <v>-2.5611884265642737</v>
      </c>
      <c r="DI348" s="2">
        <f t="shared" si="160"/>
        <v>-2.5611884265642737</v>
      </c>
      <c r="DJ348" s="2">
        <f t="shared" si="160"/>
        <v>-2.5611884265642737</v>
      </c>
      <c r="DK348" s="2">
        <f t="shared" si="160"/>
        <v>-2.5611884265642737</v>
      </c>
      <c r="DL348" s="2">
        <f t="shared" si="160"/>
        <v>-2.5611884265642737</v>
      </c>
      <c r="DM348" s="2">
        <f t="shared" si="160"/>
        <v>-2.5611884265642737</v>
      </c>
      <c r="DN348" s="2">
        <f t="shared" si="160"/>
        <v>-2.5611884265642737</v>
      </c>
    </row>
    <row r="349" spans="1:118" ht="15" hidden="1" customHeight="1">
      <c r="A349" s="1">
        <v>10053871</v>
      </c>
      <c r="B349" s="5">
        <v>42323.3440625</v>
      </c>
      <c r="C349" s="5">
        <v>42359</v>
      </c>
      <c r="D349" s="5">
        <v>42401.823645833334</v>
      </c>
      <c r="E349" s="7">
        <v>0</v>
      </c>
      <c r="F349" s="3" t="s">
        <v>8</v>
      </c>
      <c r="G349" s="3" t="s">
        <v>217</v>
      </c>
      <c r="H349" s="3" t="s">
        <v>214</v>
      </c>
      <c r="K349" s="2"/>
      <c r="L349" s="2"/>
    </row>
    <row r="350" spans="1:118" ht="75" hidden="1" customHeight="1">
      <c r="A350" s="1">
        <v>10051025</v>
      </c>
      <c r="B350" s="5">
        <v>42020.570462962962</v>
      </c>
      <c r="C350" s="5">
        <v>42308</v>
      </c>
      <c r="D350" s="5">
        <v>42401.830775462964</v>
      </c>
      <c r="E350" s="4">
        <v>17073.23</v>
      </c>
      <c r="F350" s="3" t="s">
        <v>7</v>
      </c>
      <c r="G350" s="9" t="s">
        <v>108</v>
      </c>
      <c r="H350" s="3" t="s">
        <v>109</v>
      </c>
      <c r="K350" s="2"/>
      <c r="L350" s="2"/>
      <c r="AG350" s="28">
        <f>($E350*($H$1/12))/2</f>
        <v>71.138458333333332</v>
      </c>
      <c r="AH350" s="28">
        <f t="shared" ref="AH350:AR350" si="161">($E350*($H$1/12))/2</f>
        <v>71.138458333333332</v>
      </c>
      <c r="AI350" s="28">
        <f t="shared" si="161"/>
        <v>71.138458333333332</v>
      </c>
      <c r="AJ350" s="28">
        <f t="shared" si="161"/>
        <v>71.138458333333332</v>
      </c>
      <c r="AK350" s="28">
        <f t="shared" si="161"/>
        <v>71.138458333333332</v>
      </c>
      <c r="AL350" s="28">
        <f t="shared" si="161"/>
        <v>71.138458333333332</v>
      </c>
      <c r="AM350" s="28">
        <f t="shared" si="161"/>
        <v>71.138458333333332</v>
      </c>
      <c r="AN350" s="28">
        <f t="shared" si="161"/>
        <v>71.138458333333332</v>
      </c>
      <c r="AO350" s="28">
        <f t="shared" si="161"/>
        <v>71.138458333333332</v>
      </c>
      <c r="AP350" s="28">
        <f t="shared" si="161"/>
        <v>71.138458333333332</v>
      </c>
      <c r="AQ350" s="28">
        <f t="shared" si="161"/>
        <v>71.138458333333332</v>
      </c>
      <c r="AR350" s="28">
        <f t="shared" si="161"/>
        <v>71.138458333333332</v>
      </c>
      <c r="AS350" s="28">
        <f t="shared" ref="AS350:CB350" si="162">($E350*($H$1/12))</f>
        <v>142.27691666666666</v>
      </c>
      <c r="AT350" s="28">
        <f t="shared" si="162"/>
        <v>142.27691666666666</v>
      </c>
      <c r="AU350" s="28">
        <f t="shared" si="162"/>
        <v>142.27691666666666</v>
      </c>
      <c r="AV350" s="28">
        <f t="shared" si="162"/>
        <v>142.27691666666666</v>
      </c>
      <c r="AW350" s="28">
        <f t="shared" si="162"/>
        <v>142.27691666666666</v>
      </c>
      <c r="AX350" s="28">
        <f t="shared" si="162"/>
        <v>142.27691666666666</v>
      </c>
      <c r="AY350" s="28">
        <f t="shared" si="162"/>
        <v>142.27691666666666</v>
      </c>
      <c r="AZ350" s="28">
        <f t="shared" si="162"/>
        <v>142.27691666666666</v>
      </c>
      <c r="BA350" s="28">
        <f t="shared" si="162"/>
        <v>142.27691666666666</v>
      </c>
      <c r="BB350" s="28">
        <f t="shared" si="162"/>
        <v>142.27691666666666</v>
      </c>
      <c r="BC350" s="28">
        <f t="shared" si="162"/>
        <v>142.27691666666666</v>
      </c>
      <c r="BD350" s="28">
        <f t="shared" si="162"/>
        <v>142.27691666666666</v>
      </c>
      <c r="BE350" s="28">
        <f t="shared" si="162"/>
        <v>142.27691666666666</v>
      </c>
      <c r="BF350" s="28">
        <f t="shared" si="162"/>
        <v>142.27691666666666</v>
      </c>
      <c r="BG350" s="28">
        <f t="shared" si="162"/>
        <v>142.27691666666666</v>
      </c>
      <c r="BH350" s="28">
        <f t="shared" si="162"/>
        <v>142.27691666666666</v>
      </c>
      <c r="BI350" s="28">
        <f t="shared" si="162"/>
        <v>142.27691666666666</v>
      </c>
      <c r="BJ350" s="28">
        <f t="shared" si="162"/>
        <v>142.27691666666666</v>
      </c>
      <c r="BK350" s="28">
        <f t="shared" si="162"/>
        <v>142.27691666666666</v>
      </c>
      <c r="BL350" s="28">
        <f t="shared" si="162"/>
        <v>142.27691666666666</v>
      </c>
      <c r="BM350" s="28">
        <f t="shared" si="162"/>
        <v>142.27691666666666</v>
      </c>
      <c r="BN350" s="28">
        <f t="shared" si="162"/>
        <v>142.27691666666666</v>
      </c>
      <c r="BO350" s="28">
        <f t="shared" si="162"/>
        <v>142.27691666666666</v>
      </c>
      <c r="BP350" s="28">
        <f t="shared" si="162"/>
        <v>142.27691666666666</v>
      </c>
      <c r="BQ350" s="28">
        <f t="shared" si="162"/>
        <v>142.27691666666666</v>
      </c>
      <c r="BR350" s="28">
        <f t="shared" si="162"/>
        <v>142.27691666666666</v>
      </c>
      <c r="BS350" s="28">
        <f t="shared" si="162"/>
        <v>142.27691666666666</v>
      </c>
      <c r="BT350" s="28">
        <f t="shared" si="162"/>
        <v>142.27691666666666</v>
      </c>
      <c r="BU350" s="28">
        <f t="shared" si="162"/>
        <v>142.27691666666666</v>
      </c>
      <c r="BV350" s="28">
        <f t="shared" si="162"/>
        <v>142.27691666666666</v>
      </c>
      <c r="BW350" s="28">
        <f t="shared" si="162"/>
        <v>142.27691666666666</v>
      </c>
      <c r="BX350" s="28">
        <f t="shared" si="162"/>
        <v>142.27691666666666</v>
      </c>
      <c r="BY350" s="28">
        <f t="shared" si="162"/>
        <v>142.27691666666666</v>
      </c>
      <c r="BZ350" s="28">
        <f t="shared" si="162"/>
        <v>142.27691666666666</v>
      </c>
      <c r="CA350" s="28">
        <f t="shared" si="162"/>
        <v>142.27691666666666</v>
      </c>
      <c r="CB350" s="28">
        <f t="shared" si="162"/>
        <v>142.27691666666666</v>
      </c>
      <c r="CC350" s="6" t="s">
        <v>1856</v>
      </c>
    </row>
    <row r="351" spans="1:118" ht="15" hidden="1" customHeight="1">
      <c r="A351" s="1">
        <v>10051004</v>
      </c>
      <c r="B351" s="5">
        <v>42016.441458333335</v>
      </c>
      <c r="C351" s="5">
        <v>42247</v>
      </c>
      <c r="D351" s="5">
        <v>42414.915173611109</v>
      </c>
      <c r="E351" s="7">
        <v>0</v>
      </c>
      <c r="F351" s="3" t="s">
        <v>7</v>
      </c>
      <c r="G351" s="3" t="s">
        <v>217</v>
      </c>
      <c r="H351" s="3" t="s">
        <v>214</v>
      </c>
      <c r="K351" s="2"/>
      <c r="L351" s="2"/>
    </row>
    <row r="352" spans="1:118" ht="15" hidden="1" customHeight="1">
      <c r="A352" s="1">
        <v>1011438</v>
      </c>
      <c r="B352" s="5">
        <v>41842</v>
      </c>
      <c r="C352" s="5">
        <v>42369</v>
      </c>
      <c r="D352" s="5">
        <v>42424.642592592594</v>
      </c>
      <c r="E352" s="7">
        <v>0</v>
      </c>
      <c r="F352" s="3" t="s">
        <v>0</v>
      </c>
      <c r="G352" s="3" t="s">
        <v>217</v>
      </c>
      <c r="H352" s="3" t="s">
        <v>214</v>
      </c>
      <c r="K352" s="2"/>
      <c r="L352" s="2"/>
    </row>
    <row r="353" spans="1:12" ht="15" hidden="1" customHeight="1">
      <c r="A353" s="1">
        <v>1020709</v>
      </c>
      <c r="B353" s="5">
        <v>42117.363576388889</v>
      </c>
      <c r="C353" s="5">
        <v>42369</v>
      </c>
      <c r="D353" s="5">
        <v>42424.656261574077</v>
      </c>
      <c r="E353" s="4">
        <v>0</v>
      </c>
      <c r="F353" s="3" t="s">
        <v>0</v>
      </c>
      <c r="G353" s="3" t="s">
        <v>217</v>
      </c>
      <c r="H353" s="3" t="s">
        <v>214</v>
      </c>
      <c r="K353" s="2"/>
      <c r="L353" s="2"/>
    </row>
    <row r="354" spans="1:12" ht="15" hidden="1" customHeight="1">
      <c r="A354" s="1">
        <v>1020767</v>
      </c>
      <c r="B354" s="5">
        <v>42129.426805555559</v>
      </c>
      <c r="C354" s="5">
        <v>42222</v>
      </c>
      <c r="D354" s="5">
        <v>42435.715648148151</v>
      </c>
      <c r="E354" s="7">
        <v>0</v>
      </c>
      <c r="F354" s="3" t="s">
        <v>0</v>
      </c>
      <c r="G354" s="3" t="s">
        <v>217</v>
      </c>
      <c r="H354" s="3" t="s">
        <v>214</v>
      </c>
      <c r="K354" s="2"/>
      <c r="L354" s="2"/>
    </row>
    <row r="355" spans="1:12" ht="15" hidden="1" customHeight="1">
      <c r="A355" s="1">
        <v>1020135</v>
      </c>
      <c r="B355" s="5">
        <v>42010.444733796299</v>
      </c>
      <c r="C355" s="5">
        <v>42369</v>
      </c>
      <c r="D355" s="5">
        <v>42443.680046296293</v>
      </c>
      <c r="E355" s="7">
        <v>0</v>
      </c>
      <c r="F355" s="3" t="s">
        <v>0</v>
      </c>
      <c r="G355" s="3" t="s">
        <v>217</v>
      </c>
      <c r="H355" s="3" t="s">
        <v>214</v>
      </c>
      <c r="K355" s="2"/>
      <c r="L355" s="2"/>
    </row>
    <row r="356" spans="1:12" ht="15" hidden="1" customHeight="1">
      <c r="A356" s="1">
        <v>1020139</v>
      </c>
      <c r="B356" s="5">
        <v>42010.544490740744</v>
      </c>
      <c r="C356" s="5">
        <v>42369</v>
      </c>
      <c r="D356" s="5">
        <v>42443.680046296293</v>
      </c>
      <c r="E356" s="7">
        <v>0</v>
      </c>
      <c r="F356" s="3" t="s">
        <v>0</v>
      </c>
      <c r="G356" s="3" t="s">
        <v>217</v>
      </c>
      <c r="H356" s="3" t="s">
        <v>214</v>
      </c>
      <c r="K356" s="2"/>
      <c r="L356" s="2"/>
    </row>
    <row r="357" spans="1:12" ht="15" hidden="1" customHeight="1">
      <c r="A357" s="1">
        <v>1020149</v>
      </c>
      <c r="B357" s="5">
        <v>42010.664074074077</v>
      </c>
      <c r="C357" s="5">
        <v>42369</v>
      </c>
      <c r="D357" s="5">
        <v>42443.680046296293</v>
      </c>
      <c r="E357" s="7">
        <v>0</v>
      </c>
      <c r="F357" s="3" t="s">
        <v>0</v>
      </c>
      <c r="G357" s="3" t="s">
        <v>217</v>
      </c>
      <c r="H357" s="3" t="s">
        <v>214</v>
      </c>
      <c r="K357" s="2"/>
      <c r="L357" s="2"/>
    </row>
    <row r="358" spans="1:12" ht="15" hidden="1" customHeight="1">
      <c r="A358" s="1">
        <v>1020161</v>
      </c>
      <c r="B358" s="5">
        <v>42013.427893518521</v>
      </c>
      <c r="C358" s="5">
        <v>42369</v>
      </c>
      <c r="D358" s="5">
        <v>42443.68005787037</v>
      </c>
      <c r="E358" s="7">
        <v>0</v>
      </c>
      <c r="F358" s="3" t="s">
        <v>0</v>
      </c>
      <c r="G358" s="3" t="s">
        <v>217</v>
      </c>
      <c r="H358" s="3" t="s">
        <v>214</v>
      </c>
      <c r="K358" s="2"/>
      <c r="L358" s="2"/>
    </row>
    <row r="359" spans="1:12" ht="15" hidden="1" customHeight="1">
      <c r="A359" s="1">
        <v>1020162</v>
      </c>
      <c r="B359" s="5">
        <v>42013.436099537037</v>
      </c>
      <c r="C359" s="5">
        <v>42369</v>
      </c>
      <c r="D359" s="5">
        <v>42443.68005787037</v>
      </c>
      <c r="E359" s="7">
        <v>0</v>
      </c>
      <c r="F359" s="3" t="s">
        <v>0</v>
      </c>
      <c r="G359" s="3" t="s">
        <v>217</v>
      </c>
      <c r="H359" s="3" t="s">
        <v>214</v>
      </c>
      <c r="K359" s="2"/>
      <c r="L359" s="2"/>
    </row>
    <row r="360" spans="1:12" ht="15" hidden="1" customHeight="1">
      <c r="A360" s="1">
        <v>1020127</v>
      </c>
      <c r="B360" s="5">
        <v>42009.474120370367</v>
      </c>
      <c r="C360" s="5">
        <v>42369</v>
      </c>
      <c r="D360" s="5">
        <v>42443.680925925924</v>
      </c>
      <c r="E360" s="7">
        <v>0</v>
      </c>
      <c r="F360" s="3" t="s">
        <v>0</v>
      </c>
      <c r="G360" s="3" t="s">
        <v>217</v>
      </c>
      <c r="H360" s="3" t="s">
        <v>214</v>
      </c>
      <c r="K360" s="2"/>
      <c r="L360" s="2"/>
    </row>
    <row r="361" spans="1:12" ht="15" hidden="1" customHeight="1">
      <c r="A361" s="1">
        <v>10051438</v>
      </c>
      <c r="B361" s="5">
        <v>42096.644490740742</v>
      </c>
      <c r="C361" s="5">
        <v>42339</v>
      </c>
      <c r="D361" s="5">
        <v>42449.961446759262</v>
      </c>
      <c r="E361" s="7">
        <v>0</v>
      </c>
      <c r="F361" s="3" t="s">
        <v>5</v>
      </c>
      <c r="G361" s="3" t="s">
        <v>217</v>
      </c>
      <c r="H361" s="3" t="s">
        <v>214</v>
      </c>
      <c r="K361" s="2"/>
      <c r="L361" s="2"/>
    </row>
    <row r="362" spans="1:12" ht="15" hidden="1" customHeight="1">
      <c r="A362" s="1" t="s">
        <v>194</v>
      </c>
      <c r="B362" s="5">
        <v>42439.609780092593</v>
      </c>
      <c r="C362" s="5">
        <v>42430</v>
      </c>
      <c r="D362" s="5">
        <v>42450</v>
      </c>
      <c r="E362" s="7">
        <v>0</v>
      </c>
      <c r="F362" s="3" t="s">
        <v>0</v>
      </c>
      <c r="G362" s="3" t="s">
        <v>217</v>
      </c>
      <c r="H362" s="3" t="s">
        <v>214</v>
      </c>
      <c r="K362" s="2"/>
      <c r="L362" s="2"/>
    </row>
    <row r="363" spans="1:12" ht="15" hidden="1" customHeight="1">
      <c r="A363" s="1">
        <v>10050812</v>
      </c>
      <c r="B363" s="5">
        <v>41948.679594907408</v>
      </c>
      <c r="C363" s="5">
        <v>42353</v>
      </c>
      <c r="D363" s="5">
        <v>42457.905092592591</v>
      </c>
      <c r="E363" s="7">
        <v>0</v>
      </c>
      <c r="F363" s="3" t="s">
        <v>6</v>
      </c>
      <c r="G363" s="3" t="s">
        <v>217</v>
      </c>
      <c r="H363" s="3" t="s">
        <v>214</v>
      </c>
      <c r="K363" s="2"/>
      <c r="L363" s="2"/>
    </row>
    <row r="364" spans="1:12" ht="15" hidden="1" customHeight="1">
      <c r="A364" s="1">
        <v>10052237</v>
      </c>
      <c r="B364" s="5">
        <v>42258.358923611115</v>
      </c>
      <c r="C364" s="5">
        <v>42341</v>
      </c>
      <c r="D364" s="5">
        <v>42457.905486111114</v>
      </c>
      <c r="E364" s="7">
        <v>0</v>
      </c>
      <c r="F364" s="3" t="s">
        <v>0</v>
      </c>
      <c r="G364" s="3" t="s">
        <v>217</v>
      </c>
      <c r="H364" s="3" t="s">
        <v>214</v>
      </c>
      <c r="K364" s="2"/>
      <c r="L364" s="2"/>
    </row>
    <row r="365" spans="1:12" ht="15" hidden="1" customHeight="1">
      <c r="A365" s="1">
        <v>10051456</v>
      </c>
      <c r="B365" s="5">
        <v>42097.582129629627</v>
      </c>
      <c r="C365" s="5">
        <v>42249</v>
      </c>
      <c r="D365" s="5">
        <v>42457.911770833336</v>
      </c>
      <c r="E365" s="7">
        <v>0</v>
      </c>
      <c r="F365" s="3" t="s">
        <v>5</v>
      </c>
      <c r="G365" s="3" t="s">
        <v>217</v>
      </c>
      <c r="H365" s="3" t="s">
        <v>214</v>
      </c>
      <c r="K365" s="2"/>
      <c r="L365" s="2"/>
    </row>
    <row r="366" spans="1:12" ht="15" hidden="1" customHeight="1">
      <c r="A366" s="1">
        <v>10052173</v>
      </c>
      <c r="B366" s="5">
        <v>42244.335706018515</v>
      </c>
      <c r="C366" s="5">
        <v>42318</v>
      </c>
      <c r="D366" s="5">
        <v>42461.6484375</v>
      </c>
      <c r="E366" s="7">
        <v>0</v>
      </c>
      <c r="F366" s="3" t="s">
        <v>0</v>
      </c>
      <c r="G366" s="3" t="s">
        <v>217</v>
      </c>
      <c r="H366" s="3" t="s">
        <v>214</v>
      </c>
      <c r="K366" s="2"/>
      <c r="L366" s="2"/>
    </row>
    <row r="367" spans="1:12" ht="15" hidden="1" customHeight="1">
      <c r="A367" s="1">
        <v>10051403</v>
      </c>
      <c r="B367" s="5">
        <v>42090.369560185187</v>
      </c>
      <c r="C367" s="5">
        <v>42309</v>
      </c>
      <c r="D367" s="5">
        <v>42461.672858796293</v>
      </c>
      <c r="E367" s="7">
        <v>0</v>
      </c>
      <c r="F367" s="3" t="s">
        <v>5</v>
      </c>
      <c r="G367" s="3" t="s">
        <v>217</v>
      </c>
      <c r="H367" s="3" t="s">
        <v>214</v>
      </c>
      <c r="K367" s="2"/>
      <c r="L367" s="2"/>
    </row>
    <row r="368" spans="1:12" ht="15" hidden="1" customHeight="1">
      <c r="A368" s="1">
        <v>10054211</v>
      </c>
      <c r="B368" s="5">
        <v>42374.698425925926</v>
      </c>
      <c r="C368" s="5">
        <v>42405</v>
      </c>
      <c r="D368" s="5">
        <v>42461.672858796293</v>
      </c>
      <c r="E368" s="7">
        <v>0</v>
      </c>
      <c r="F368" s="3" t="s">
        <v>185</v>
      </c>
      <c r="G368" s="3" t="s">
        <v>217</v>
      </c>
      <c r="H368" s="3" t="s">
        <v>214</v>
      </c>
      <c r="K368" s="2"/>
      <c r="L368" s="2"/>
    </row>
    <row r="369" spans="1:118" ht="15" hidden="1" customHeight="1">
      <c r="A369" s="1">
        <v>1020651</v>
      </c>
      <c r="B369" s="5">
        <v>42103.494050925925</v>
      </c>
      <c r="C369" s="5">
        <v>42400</v>
      </c>
      <c r="D369" s="5">
        <v>42465.564305555556</v>
      </c>
      <c r="E369" s="7">
        <v>0</v>
      </c>
      <c r="F369" s="3" t="s">
        <v>4</v>
      </c>
      <c r="G369" s="3" t="s">
        <v>217</v>
      </c>
      <c r="H369" s="3" t="s">
        <v>214</v>
      </c>
      <c r="K369" s="2"/>
      <c r="L369" s="2"/>
    </row>
    <row r="370" spans="1:118" ht="15" hidden="1" customHeight="1">
      <c r="A370" s="1">
        <v>1020710</v>
      </c>
      <c r="B370" s="5">
        <v>42117.369247685187</v>
      </c>
      <c r="C370" s="5">
        <v>42369</v>
      </c>
      <c r="D370" s="5">
        <v>42465.564317129632</v>
      </c>
      <c r="E370" s="7">
        <v>0</v>
      </c>
      <c r="F370" s="3" t="s">
        <v>4</v>
      </c>
      <c r="G370" s="3" t="s">
        <v>217</v>
      </c>
      <c r="H370" s="3" t="s">
        <v>214</v>
      </c>
      <c r="K370" s="2"/>
      <c r="L370" s="2"/>
    </row>
    <row r="371" spans="1:118" ht="15" hidden="1" customHeight="1">
      <c r="A371" s="1">
        <v>1020712</v>
      </c>
      <c r="B371" s="5">
        <v>42117.376469907409</v>
      </c>
      <c r="C371" s="5">
        <v>42369</v>
      </c>
      <c r="D371" s="5">
        <v>42465.566851851851</v>
      </c>
      <c r="E371" s="7">
        <v>0</v>
      </c>
      <c r="F371" s="3" t="s">
        <v>4</v>
      </c>
      <c r="G371" s="3" t="s">
        <v>217</v>
      </c>
      <c r="H371" s="3" t="s">
        <v>214</v>
      </c>
      <c r="K371" s="2"/>
      <c r="L371" s="2"/>
    </row>
    <row r="372" spans="1:118" ht="15" hidden="1" customHeight="1">
      <c r="A372" s="1">
        <v>1020713</v>
      </c>
      <c r="B372" s="5">
        <v>42117.378055555557</v>
      </c>
      <c r="C372" s="5">
        <v>42369</v>
      </c>
      <c r="D372" s="5">
        <v>42465.567870370367</v>
      </c>
      <c r="E372" s="7">
        <v>0</v>
      </c>
      <c r="F372" s="3" t="s">
        <v>4</v>
      </c>
      <c r="G372" s="3" t="s">
        <v>217</v>
      </c>
      <c r="H372" s="3" t="s">
        <v>214</v>
      </c>
      <c r="K372" s="2"/>
      <c r="L372" s="2"/>
    </row>
    <row r="373" spans="1:118" ht="15" hidden="1" customHeight="1">
      <c r="A373" s="1">
        <v>1021300</v>
      </c>
      <c r="B373" s="5">
        <v>42304.556759259256</v>
      </c>
      <c r="C373" s="5">
        <v>42369</v>
      </c>
      <c r="D373" s="5">
        <v>42465.568136574075</v>
      </c>
      <c r="E373" s="7">
        <v>0</v>
      </c>
      <c r="F373" s="3" t="s">
        <v>0</v>
      </c>
      <c r="G373" s="3" t="s">
        <v>217</v>
      </c>
      <c r="H373" s="3" t="s">
        <v>214</v>
      </c>
      <c r="K373" s="2"/>
      <c r="L373" s="2"/>
    </row>
    <row r="374" spans="1:118" ht="15" hidden="1" customHeight="1">
      <c r="A374" s="1">
        <v>10051593</v>
      </c>
      <c r="B374" s="5">
        <v>42142.622407407405</v>
      </c>
      <c r="C374" s="5">
        <v>42273</v>
      </c>
      <c r="D374" s="5">
        <v>42475.578321759262</v>
      </c>
      <c r="E374" s="7">
        <v>0</v>
      </c>
      <c r="F374" s="3" t="s">
        <v>5</v>
      </c>
      <c r="G374" s="3" t="s">
        <v>217</v>
      </c>
      <c r="H374" s="3" t="s">
        <v>214</v>
      </c>
      <c r="K374" s="2"/>
      <c r="L374" s="2"/>
    </row>
    <row r="375" spans="1:118" ht="15" hidden="1" customHeight="1">
      <c r="A375" s="1">
        <v>10050058</v>
      </c>
      <c r="B375" s="5">
        <v>41765.453460648147</v>
      </c>
      <c r="C375" s="5">
        <v>42277</v>
      </c>
      <c r="D375" s="5">
        <v>42475.584374999999</v>
      </c>
      <c r="E375" s="4">
        <v>0</v>
      </c>
      <c r="F375" s="3" t="s">
        <v>12</v>
      </c>
      <c r="G375" s="3" t="s">
        <v>217</v>
      </c>
      <c r="H375" s="3" t="s">
        <v>25</v>
      </c>
      <c r="K375" s="2"/>
      <c r="L375" s="2"/>
    </row>
    <row r="376" spans="1:118" ht="15" hidden="1" customHeight="1">
      <c r="A376" s="1">
        <v>10052328</v>
      </c>
      <c r="B376" s="5">
        <v>42277.599895833337</v>
      </c>
      <c r="C376" s="5">
        <v>42348</v>
      </c>
      <c r="D376" s="5">
        <v>42475.595937500002</v>
      </c>
      <c r="E376" s="4">
        <v>805.2</v>
      </c>
      <c r="F376" s="3" t="s">
        <v>0</v>
      </c>
      <c r="G376" s="3" t="s">
        <v>100</v>
      </c>
      <c r="H376" s="3" t="s">
        <v>58</v>
      </c>
      <c r="K376" s="2"/>
      <c r="L376" s="2"/>
      <c r="AG376" s="28">
        <f>($E376*($H$1/12))/2</f>
        <v>3.355</v>
      </c>
      <c r="AH376" s="28">
        <f t="shared" ref="AH376:AR377" si="163">($E376*($H$1/12))/2</f>
        <v>3.355</v>
      </c>
      <c r="AI376" s="28">
        <f t="shared" si="163"/>
        <v>3.355</v>
      </c>
      <c r="AJ376" s="28">
        <f t="shared" si="163"/>
        <v>3.355</v>
      </c>
      <c r="AK376" s="28">
        <f t="shared" si="163"/>
        <v>3.355</v>
      </c>
      <c r="AL376" s="28">
        <f t="shared" si="163"/>
        <v>3.355</v>
      </c>
      <c r="AM376" s="28">
        <f t="shared" si="163"/>
        <v>3.355</v>
      </c>
      <c r="AN376" s="28">
        <f t="shared" si="163"/>
        <v>3.355</v>
      </c>
      <c r="AO376" s="28">
        <f t="shared" si="163"/>
        <v>3.355</v>
      </c>
      <c r="AP376" s="28">
        <f t="shared" si="163"/>
        <v>3.355</v>
      </c>
      <c r="AQ376" s="28">
        <f t="shared" si="163"/>
        <v>3.355</v>
      </c>
      <c r="AR376" s="28">
        <f t="shared" si="163"/>
        <v>3.355</v>
      </c>
      <c r="AS376" s="28">
        <f>($E376*($H$1/12))</f>
        <v>6.71</v>
      </c>
      <c r="AT376" s="28">
        <f t="shared" ref="AT376:CB377" si="164">($E376*($H$1/12))</f>
        <v>6.71</v>
      </c>
      <c r="AU376" s="28">
        <f t="shared" si="164"/>
        <v>6.71</v>
      </c>
      <c r="AV376" s="28">
        <f t="shared" si="164"/>
        <v>6.71</v>
      </c>
      <c r="AW376" s="28">
        <f t="shared" si="164"/>
        <v>6.71</v>
      </c>
      <c r="AX376" s="28">
        <f t="shared" si="164"/>
        <v>6.71</v>
      </c>
      <c r="AY376" s="28">
        <f t="shared" si="164"/>
        <v>6.71</v>
      </c>
      <c r="AZ376" s="28">
        <f t="shared" si="164"/>
        <v>6.71</v>
      </c>
      <c r="BA376" s="28">
        <f t="shared" si="164"/>
        <v>6.71</v>
      </c>
      <c r="BB376" s="28">
        <f t="shared" si="164"/>
        <v>6.71</v>
      </c>
      <c r="BC376" s="28">
        <f t="shared" si="164"/>
        <v>6.71</v>
      </c>
      <c r="BD376" s="28">
        <f t="shared" si="164"/>
        <v>6.71</v>
      </c>
      <c r="BE376" s="28">
        <f t="shared" si="164"/>
        <v>6.71</v>
      </c>
      <c r="BF376" s="28">
        <f t="shared" si="164"/>
        <v>6.71</v>
      </c>
      <c r="BG376" s="28">
        <f t="shared" si="164"/>
        <v>6.71</v>
      </c>
      <c r="BH376" s="28">
        <f t="shared" si="164"/>
        <v>6.71</v>
      </c>
      <c r="BI376" s="28">
        <f t="shared" si="164"/>
        <v>6.71</v>
      </c>
      <c r="BJ376" s="28">
        <f t="shared" si="164"/>
        <v>6.71</v>
      </c>
      <c r="BK376" s="28">
        <f t="shared" si="164"/>
        <v>6.71</v>
      </c>
      <c r="BL376" s="28">
        <f t="shared" si="164"/>
        <v>6.71</v>
      </c>
      <c r="BM376" s="28">
        <f t="shared" si="164"/>
        <v>6.71</v>
      </c>
      <c r="BN376" s="28">
        <f t="shared" si="164"/>
        <v>6.71</v>
      </c>
      <c r="BO376" s="28">
        <f t="shared" si="164"/>
        <v>6.71</v>
      </c>
      <c r="BP376" s="28">
        <f t="shared" si="164"/>
        <v>6.71</v>
      </c>
      <c r="BQ376" s="28">
        <f t="shared" si="164"/>
        <v>6.71</v>
      </c>
      <c r="BR376" s="28">
        <f t="shared" si="164"/>
        <v>6.71</v>
      </c>
      <c r="BS376" s="28">
        <f t="shared" si="164"/>
        <v>6.71</v>
      </c>
      <c r="BT376" s="28">
        <f t="shared" si="164"/>
        <v>6.71</v>
      </c>
      <c r="BU376" s="28">
        <f t="shared" si="164"/>
        <v>6.71</v>
      </c>
      <c r="BV376" s="28">
        <f t="shared" si="164"/>
        <v>6.71</v>
      </c>
      <c r="BW376" s="28">
        <f t="shared" si="164"/>
        <v>6.71</v>
      </c>
      <c r="BX376" s="28">
        <f t="shared" si="164"/>
        <v>6.71</v>
      </c>
      <c r="BY376" s="28">
        <f t="shared" si="164"/>
        <v>6.71</v>
      </c>
      <c r="BZ376" s="28">
        <f t="shared" si="164"/>
        <v>6.71</v>
      </c>
      <c r="CA376" s="28">
        <f t="shared" si="164"/>
        <v>6.71</v>
      </c>
      <c r="CB376" s="28">
        <f t="shared" si="164"/>
        <v>6.71</v>
      </c>
      <c r="CC376" s="6" t="s">
        <v>1857</v>
      </c>
      <c r="CD376" s="28">
        <v>4.7587386549291733</v>
      </c>
      <c r="DC376" s="2">
        <f>-$CD376/12</f>
        <v>-0.39656155457743109</v>
      </c>
      <c r="DD376" s="2">
        <f t="shared" ref="DD376:DN377" si="165">-$CD376/12</f>
        <v>-0.39656155457743109</v>
      </c>
      <c r="DE376" s="2">
        <f t="shared" si="165"/>
        <v>-0.39656155457743109</v>
      </c>
      <c r="DF376" s="2">
        <f t="shared" si="165"/>
        <v>-0.39656155457743109</v>
      </c>
      <c r="DG376" s="2">
        <f t="shared" si="165"/>
        <v>-0.39656155457743109</v>
      </c>
      <c r="DH376" s="2">
        <f t="shared" si="165"/>
        <v>-0.39656155457743109</v>
      </c>
      <c r="DI376" s="2">
        <f t="shared" si="165"/>
        <v>-0.39656155457743109</v>
      </c>
      <c r="DJ376" s="2">
        <f t="shared" si="165"/>
        <v>-0.39656155457743109</v>
      </c>
      <c r="DK376" s="2">
        <f t="shared" si="165"/>
        <v>-0.39656155457743109</v>
      </c>
      <c r="DL376" s="2">
        <f t="shared" si="165"/>
        <v>-0.39656155457743109</v>
      </c>
      <c r="DM376" s="2">
        <f t="shared" si="165"/>
        <v>-0.39656155457743109</v>
      </c>
      <c r="DN376" s="2">
        <f t="shared" si="165"/>
        <v>-0.39656155457743109</v>
      </c>
    </row>
    <row r="377" spans="1:118" ht="15" hidden="1" customHeight="1">
      <c r="A377" s="1">
        <v>10051508</v>
      </c>
      <c r="B377" s="5">
        <v>42107.623483796298</v>
      </c>
      <c r="C377" s="5">
        <v>42353</v>
      </c>
      <c r="D377" s="5">
        <v>42478.922407407408</v>
      </c>
      <c r="E377" s="7">
        <v>4356.37</v>
      </c>
      <c r="F377" s="3" t="s">
        <v>5</v>
      </c>
      <c r="G377" s="3" t="s">
        <v>166</v>
      </c>
      <c r="H377" s="3" t="s">
        <v>178</v>
      </c>
      <c r="K377" s="2"/>
      <c r="L377" s="2"/>
      <c r="AG377" s="28">
        <f>($E377*($H$1/12))/2</f>
        <v>18.151541666666667</v>
      </c>
      <c r="AH377" s="28">
        <f t="shared" si="163"/>
        <v>18.151541666666667</v>
      </c>
      <c r="AI377" s="28">
        <f t="shared" si="163"/>
        <v>18.151541666666667</v>
      </c>
      <c r="AJ377" s="28">
        <f t="shared" si="163"/>
        <v>18.151541666666667</v>
      </c>
      <c r="AK377" s="28">
        <f t="shared" si="163"/>
        <v>18.151541666666667</v>
      </c>
      <c r="AL377" s="28">
        <f t="shared" si="163"/>
        <v>18.151541666666667</v>
      </c>
      <c r="AM377" s="28">
        <f t="shared" si="163"/>
        <v>18.151541666666667</v>
      </c>
      <c r="AN377" s="28">
        <f t="shared" si="163"/>
        <v>18.151541666666667</v>
      </c>
      <c r="AO377" s="28">
        <f t="shared" si="163"/>
        <v>18.151541666666667</v>
      </c>
      <c r="AP377" s="28">
        <f t="shared" si="163"/>
        <v>18.151541666666667</v>
      </c>
      <c r="AQ377" s="28">
        <f t="shared" si="163"/>
        <v>18.151541666666667</v>
      </c>
      <c r="AR377" s="28">
        <f t="shared" si="163"/>
        <v>18.151541666666667</v>
      </c>
      <c r="AS377" s="28">
        <f>($E377*($H$1/12))</f>
        <v>36.303083333333333</v>
      </c>
      <c r="AT377" s="28">
        <f t="shared" si="164"/>
        <v>36.303083333333333</v>
      </c>
      <c r="AU377" s="28">
        <f t="shared" si="164"/>
        <v>36.303083333333333</v>
      </c>
      <c r="AV377" s="28">
        <f t="shared" si="164"/>
        <v>36.303083333333333</v>
      </c>
      <c r="AW377" s="28">
        <f t="shared" si="164"/>
        <v>36.303083333333333</v>
      </c>
      <c r="AX377" s="28">
        <f t="shared" si="164"/>
        <v>36.303083333333333</v>
      </c>
      <c r="AY377" s="28">
        <f t="shared" si="164"/>
        <v>36.303083333333333</v>
      </c>
      <c r="AZ377" s="28">
        <f t="shared" si="164"/>
        <v>36.303083333333333</v>
      </c>
      <c r="BA377" s="28">
        <f t="shared" si="164"/>
        <v>36.303083333333333</v>
      </c>
      <c r="BB377" s="28">
        <f t="shared" si="164"/>
        <v>36.303083333333333</v>
      </c>
      <c r="BC377" s="28">
        <f t="shared" si="164"/>
        <v>36.303083333333333</v>
      </c>
      <c r="BD377" s="28">
        <f t="shared" si="164"/>
        <v>36.303083333333333</v>
      </c>
      <c r="BE377" s="28">
        <f t="shared" si="164"/>
        <v>36.303083333333333</v>
      </c>
      <c r="BF377" s="28">
        <f t="shared" si="164"/>
        <v>36.303083333333333</v>
      </c>
      <c r="BG377" s="28">
        <f t="shared" si="164"/>
        <v>36.303083333333333</v>
      </c>
      <c r="BH377" s="28">
        <f t="shared" si="164"/>
        <v>36.303083333333333</v>
      </c>
      <c r="BI377" s="28">
        <f t="shared" si="164"/>
        <v>36.303083333333333</v>
      </c>
      <c r="BJ377" s="28">
        <f t="shared" si="164"/>
        <v>36.303083333333333</v>
      </c>
      <c r="BK377" s="28">
        <f t="shared" si="164"/>
        <v>36.303083333333333</v>
      </c>
      <c r="BL377" s="28">
        <f t="shared" si="164"/>
        <v>36.303083333333333</v>
      </c>
      <c r="BM377" s="28">
        <f t="shared" si="164"/>
        <v>36.303083333333333</v>
      </c>
      <c r="BN377" s="28">
        <f t="shared" si="164"/>
        <v>36.303083333333333</v>
      </c>
      <c r="BO377" s="28">
        <f t="shared" si="164"/>
        <v>36.303083333333333</v>
      </c>
      <c r="BP377" s="28">
        <f t="shared" si="164"/>
        <v>36.303083333333333</v>
      </c>
      <c r="BQ377" s="28">
        <f t="shared" si="164"/>
        <v>36.303083333333333</v>
      </c>
      <c r="BR377" s="28">
        <f t="shared" si="164"/>
        <v>36.303083333333333</v>
      </c>
      <c r="BS377" s="28">
        <f t="shared" si="164"/>
        <v>36.303083333333333</v>
      </c>
      <c r="BT377" s="28">
        <f t="shared" si="164"/>
        <v>36.303083333333333</v>
      </c>
      <c r="BU377" s="28">
        <f t="shared" si="164"/>
        <v>36.303083333333333</v>
      </c>
      <c r="BV377" s="28">
        <f t="shared" si="164"/>
        <v>36.303083333333333</v>
      </c>
      <c r="BW377" s="28">
        <f t="shared" si="164"/>
        <v>36.303083333333333</v>
      </c>
      <c r="BX377" s="28">
        <f t="shared" si="164"/>
        <v>36.303083333333333</v>
      </c>
      <c r="BY377" s="28">
        <f t="shared" si="164"/>
        <v>36.303083333333333</v>
      </c>
      <c r="BZ377" s="28">
        <f t="shared" si="164"/>
        <v>36.303083333333333</v>
      </c>
      <c r="CA377" s="28">
        <f t="shared" si="164"/>
        <v>36.303083333333333</v>
      </c>
      <c r="CB377" s="28">
        <f t="shared" si="164"/>
        <v>36.303083333333333</v>
      </c>
      <c r="CC377" s="6" t="s">
        <v>1857</v>
      </c>
      <c r="CD377" s="28">
        <v>73.880501445053383</v>
      </c>
      <c r="DC377" s="2">
        <f>-$CD377/12</f>
        <v>-6.1567084537544483</v>
      </c>
      <c r="DD377" s="2">
        <f t="shared" si="165"/>
        <v>-6.1567084537544483</v>
      </c>
      <c r="DE377" s="2">
        <f t="shared" si="165"/>
        <v>-6.1567084537544483</v>
      </c>
      <c r="DF377" s="2">
        <f t="shared" si="165"/>
        <v>-6.1567084537544483</v>
      </c>
      <c r="DG377" s="2">
        <f t="shared" si="165"/>
        <v>-6.1567084537544483</v>
      </c>
      <c r="DH377" s="2">
        <f t="shared" si="165"/>
        <v>-6.1567084537544483</v>
      </c>
      <c r="DI377" s="2">
        <f t="shared" si="165"/>
        <v>-6.1567084537544483</v>
      </c>
      <c r="DJ377" s="2">
        <f t="shared" si="165"/>
        <v>-6.1567084537544483</v>
      </c>
      <c r="DK377" s="2">
        <f t="shared" si="165"/>
        <v>-6.1567084537544483</v>
      </c>
      <c r="DL377" s="2">
        <f t="shared" si="165"/>
        <v>-6.1567084537544483</v>
      </c>
      <c r="DM377" s="2">
        <f t="shared" si="165"/>
        <v>-6.1567084537544483</v>
      </c>
      <c r="DN377" s="2">
        <f t="shared" si="165"/>
        <v>-6.1567084537544483</v>
      </c>
    </row>
    <row r="378" spans="1:118" ht="15" hidden="1" customHeight="1">
      <c r="A378" s="1">
        <v>10049559</v>
      </c>
      <c r="B378" s="5">
        <v>41668.514270833337</v>
      </c>
      <c r="C378" s="5">
        <v>41942</v>
      </c>
      <c r="D378" s="5">
        <v>42478.929085648146</v>
      </c>
      <c r="E378" s="7">
        <v>0</v>
      </c>
      <c r="F378" s="3" t="s">
        <v>0</v>
      </c>
      <c r="G378" s="3" t="s">
        <v>217</v>
      </c>
      <c r="H378" s="3" t="s">
        <v>214</v>
      </c>
      <c r="K378" s="2"/>
      <c r="L378" s="2"/>
    </row>
    <row r="379" spans="1:118" ht="15" hidden="1" customHeight="1">
      <c r="A379" s="1">
        <v>10053286</v>
      </c>
      <c r="B379" s="5">
        <v>42310.656886574077</v>
      </c>
      <c r="C379" s="5">
        <v>42369</v>
      </c>
      <c r="D379" s="5">
        <v>42478.946574074071</v>
      </c>
      <c r="E379" s="7">
        <v>0</v>
      </c>
      <c r="F379" s="3" t="s">
        <v>8</v>
      </c>
      <c r="G379" s="3" t="s">
        <v>217</v>
      </c>
      <c r="H379" s="3" t="s">
        <v>214</v>
      </c>
      <c r="K379" s="2"/>
      <c r="L379" s="2"/>
    </row>
    <row r="380" spans="1:118" ht="15" hidden="1" customHeight="1">
      <c r="A380" s="1">
        <v>10054213</v>
      </c>
      <c r="B380" s="5">
        <v>42374.704305555555</v>
      </c>
      <c r="C380" s="5">
        <v>42410</v>
      </c>
      <c r="D380" s="5">
        <v>42478.948078703703</v>
      </c>
      <c r="E380" s="7">
        <v>0</v>
      </c>
      <c r="F380" s="3" t="s">
        <v>185</v>
      </c>
      <c r="G380" s="3" t="s">
        <v>217</v>
      </c>
      <c r="H380" s="3" t="s">
        <v>214</v>
      </c>
      <c r="K380" s="2"/>
      <c r="L380" s="2"/>
    </row>
    <row r="381" spans="1:118" ht="15" hidden="1" customHeight="1">
      <c r="A381" s="1">
        <v>10051505</v>
      </c>
      <c r="B381" s="5">
        <v>42107.493425925924</v>
      </c>
      <c r="C381" s="5">
        <v>42353</v>
      </c>
      <c r="D381" s="5">
        <v>42479.413368055553</v>
      </c>
      <c r="E381" s="7">
        <v>624.55999999999995</v>
      </c>
      <c r="F381" s="3" t="s">
        <v>5</v>
      </c>
      <c r="G381" s="3" t="s">
        <v>168</v>
      </c>
      <c r="H381" s="3" t="s">
        <v>178</v>
      </c>
      <c r="K381" s="2"/>
      <c r="L381" s="2"/>
      <c r="AG381" s="28">
        <f>($E381*($H$1/12))/2</f>
        <v>2.6023333333333332</v>
      </c>
      <c r="AH381" s="28">
        <f t="shared" ref="AH381:AR382" si="166">($E381*($H$1/12))/2</f>
        <v>2.6023333333333332</v>
      </c>
      <c r="AI381" s="28">
        <f t="shared" si="166"/>
        <v>2.6023333333333332</v>
      </c>
      <c r="AJ381" s="28">
        <f t="shared" si="166"/>
        <v>2.6023333333333332</v>
      </c>
      <c r="AK381" s="28">
        <f t="shared" si="166"/>
        <v>2.6023333333333332</v>
      </c>
      <c r="AL381" s="28">
        <f t="shared" si="166"/>
        <v>2.6023333333333332</v>
      </c>
      <c r="AM381" s="28">
        <f t="shared" si="166"/>
        <v>2.6023333333333332</v>
      </c>
      <c r="AN381" s="28">
        <f t="shared" si="166"/>
        <v>2.6023333333333332</v>
      </c>
      <c r="AO381" s="28">
        <f t="shared" si="166"/>
        <v>2.6023333333333332</v>
      </c>
      <c r="AP381" s="28">
        <f t="shared" si="166"/>
        <v>2.6023333333333332</v>
      </c>
      <c r="AQ381" s="28">
        <f t="shared" si="166"/>
        <v>2.6023333333333332</v>
      </c>
      <c r="AR381" s="28">
        <f t="shared" si="166"/>
        <v>2.6023333333333332</v>
      </c>
      <c r="AS381" s="28">
        <f>($E381*($H$1/12))</f>
        <v>5.2046666666666663</v>
      </c>
      <c r="AT381" s="28">
        <f t="shared" ref="AT381:CB382" si="167">($E381*($H$1/12))</f>
        <v>5.2046666666666663</v>
      </c>
      <c r="AU381" s="28">
        <f t="shared" si="167"/>
        <v>5.2046666666666663</v>
      </c>
      <c r="AV381" s="28">
        <f t="shared" si="167"/>
        <v>5.2046666666666663</v>
      </c>
      <c r="AW381" s="28">
        <f t="shared" si="167"/>
        <v>5.2046666666666663</v>
      </c>
      <c r="AX381" s="28">
        <f t="shared" si="167"/>
        <v>5.2046666666666663</v>
      </c>
      <c r="AY381" s="28">
        <f t="shared" si="167"/>
        <v>5.2046666666666663</v>
      </c>
      <c r="AZ381" s="28">
        <f t="shared" si="167"/>
        <v>5.2046666666666663</v>
      </c>
      <c r="BA381" s="28">
        <f t="shared" si="167"/>
        <v>5.2046666666666663</v>
      </c>
      <c r="BB381" s="28">
        <f t="shared" si="167"/>
        <v>5.2046666666666663</v>
      </c>
      <c r="BC381" s="28">
        <f t="shared" si="167"/>
        <v>5.2046666666666663</v>
      </c>
      <c r="BD381" s="28">
        <f t="shared" si="167"/>
        <v>5.2046666666666663</v>
      </c>
      <c r="BE381" s="28">
        <f t="shared" si="167"/>
        <v>5.2046666666666663</v>
      </c>
      <c r="BF381" s="28">
        <f t="shared" si="167"/>
        <v>5.2046666666666663</v>
      </c>
      <c r="BG381" s="28">
        <f t="shared" si="167"/>
        <v>5.2046666666666663</v>
      </c>
      <c r="BH381" s="28">
        <f t="shared" si="167"/>
        <v>5.2046666666666663</v>
      </c>
      <c r="BI381" s="28">
        <f t="shared" si="167"/>
        <v>5.2046666666666663</v>
      </c>
      <c r="BJ381" s="28">
        <f t="shared" si="167"/>
        <v>5.2046666666666663</v>
      </c>
      <c r="BK381" s="28">
        <f t="shared" si="167"/>
        <v>5.2046666666666663</v>
      </c>
      <c r="BL381" s="28">
        <f t="shared" si="167"/>
        <v>5.2046666666666663</v>
      </c>
      <c r="BM381" s="28">
        <f t="shared" si="167"/>
        <v>5.2046666666666663</v>
      </c>
      <c r="BN381" s="28">
        <f t="shared" si="167"/>
        <v>5.2046666666666663</v>
      </c>
      <c r="BO381" s="28">
        <f t="shared" si="167"/>
        <v>5.2046666666666663</v>
      </c>
      <c r="BP381" s="28">
        <f t="shared" si="167"/>
        <v>5.2046666666666663</v>
      </c>
      <c r="BQ381" s="28">
        <f t="shared" si="167"/>
        <v>5.2046666666666663</v>
      </c>
      <c r="BR381" s="28">
        <f t="shared" si="167"/>
        <v>5.2046666666666663</v>
      </c>
      <c r="BS381" s="28">
        <f t="shared" si="167"/>
        <v>5.2046666666666663</v>
      </c>
      <c r="BT381" s="28">
        <f t="shared" si="167"/>
        <v>5.2046666666666663</v>
      </c>
      <c r="BU381" s="28">
        <f t="shared" si="167"/>
        <v>5.2046666666666663</v>
      </c>
      <c r="BV381" s="28">
        <f t="shared" si="167"/>
        <v>5.2046666666666663</v>
      </c>
      <c r="BW381" s="28">
        <f t="shared" si="167"/>
        <v>5.2046666666666663</v>
      </c>
      <c r="BX381" s="28">
        <f t="shared" si="167"/>
        <v>5.2046666666666663</v>
      </c>
      <c r="BY381" s="28">
        <f t="shared" si="167"/>
        <v>5.2046666666666663</v>
      </c>
      <c r="BZ381" s="28">
        <f t="shared" si="167"/>
        <v>5.2046666666666663</v>
      </c>
      <c r="CA381" s="28">
        <f t="shared" si="167"/>
        <v>5.2046666666666663</v>
      </c>
      <c r="CB381" s="28">
        <f t="shared" si="167"/>
        <v>5.2046666666666663</v>
      </c>
      <c r="CC381" s="6" t="s">
        <v>1857</v>
      </c>
      <c r="CD381" s="28">
        <v>12.293938427305644</v>
      </c>
      <c r="DC381" s="2">
        <f>-$CD381/12</f>
        <v>-1.0244948689421369</v>
      </c>
      <c r="DD381" s="2">
        <f t="shared" ref="DD381:DN382" si="168">-$CD381/12</f>
        <v>-1.0244948689421369</v>
      </c>
      <c r="DE381" s="2">
        <f t="shared" si="168"/>
        <v>-1.0244948689421369</v>
      </c>
      <c r="DF381" s="2">
        <f t="shared" si="168"/>
        <v>-1.0244948689421369</v>
      </c>
      <c r="DG381" s="2">
        <f t="shared" si="168"/>
        <v>-1.0244948689421369</v>
      </c>
      <c r="DH381" s="2">
        <f t="shared" si="168"/>
        <v>-1.0244948689421369</v>
      </c>
      <c r="DI381" s="2">
        <f t="shared" si="168"/>
        <v>-1.0244948689421369</v>
      </c>
      <c r="DJ381" s="2">
        <f t="shared" si="168"/>
        <v>-1.0244948689421369</v>
      </c>
      <c r="DK381" s="2">
        <f t="shared" si="168"/>
        <v>-1.0244948689421369</v>
      </c>
      <c r="DL381" s="2">
        <f t="shared" si="168"/>
        <v>-1.0244948689421369</v>
      </c>
      <c r="DM381" s="2">
        <f t="shared" si="168"/>
        <v>-1.0244948689421369</v>
      </c>
      <c r="DN381" s="2">
        <f t="shared" si="168"/>
        <v>-1.0244948689421369</v>
      </c>
    </row>
    <row r="382" spans="1:118" ht="15" hidden="1" customHeight="1">
      <c r="A382" s="1">
        <v>10051509</v>
      </c>
      <c r="B382" s="5">
        <v>42107.655868055554</v>
      </c>
      <c r="C382" s="5">
        <v>42353</v>
      </c>
      <c r="D382" s="5">
        <v>42479.470868055556</v>
      </c>
      <c r="E382" s="7">
        <v>273.25</v>
      </c>
      <c r="F382" s="3" t="s">
        <v>5</v>
      </c>
      <c r="G382" s="3" t="s">
        <v>169</v>
      </c>
      <c r="H382" s="3" t="s">
        <v>178</v>
      </c>
      <c r="K382" s="2"/>
      <c r="L382" s="2"/>
      <c r="AG382" s="28">
        <f>($E382*($H$1/12))/2</f>
        <v>1.1385416666666666</v>
      </c>
      <c r="AH382" s="28">
        <f t="shared" si="166"/>
        <v>1.1385416666666666</v>
      </c>
      <c r="AI382" s="28">
        <f t="shared" si="166"/>
        <v>1.1385416666666666</v>
      </c>
      <c r="AJ382" s="28">
        <f t="shared" si="166"/>
        <v>1.1385416666666666</v>
      </c>
      <c r="AK382" s="28">
        <f t="shared" si="166"/>
        <v>1.1385416666666666</v>
      </c>
      <c r="AL382" s="28">
        <f t="shared" si="166"/>
        <v>1.1385416666666666</v>
      </c>
      <c r="AM382" s="28">
        <f t="shared" si="166"/>
        <v>1.1385416666666666</v>
      </c>
      <c r="AN382" s="28">
        <f t="shared" si="166"/>
        <v>1.1385416666666666</v>
      </c>
      <c r="AO382" s="28">
        <f t="shared" si="166"/>
        <v>1.1385416666666666</v>
      </c>
      <c r="AP382" s="28">
        <f t="shared" si="166"/>
        <v>1.1385416666666666</v>
      </c>
      <c r="AQ382" s="28">
        <f t="shared" si="166"/>
        <v>1.1385416666666666</v>
      </c>
      <c r="AR382" s="28">
        <f t="shared" si="166"/>
        <v>1.1385416666666666</v>
      </c>
      <c r="AS382" s="28">
        <f>($E382*($H$1/12))</f>
        <v>2.2770833333333331</v>
      </c>
      <c r="AT382" s="28">
        <f t="shared" si="167"/>
        <v>2.2770833333333331</v>
      </c>
      <c r="AU382" s="28">
        <f t="shared" si="167"/>
        <v>2.2770833333333331</v>
      </c>
      <c r="AV382" s="28">
        <f t="shared" si="167"/>
        <v>2.2770833333333331</v>
      </c>
      <c r="AW382" s="28">
        <f t="shared" si="167"/>
        <v>2.2770833333333331</v>
      </c>
      <c r="AX382" s="28">
        <f t="shared" si="167"/>
        <v>2.2770833333333331</v>
      </c>
      <c r="AY382" s="28">
        <f t="shared" si="167"/>
        <v>2.2770833333333331</v>
      </c>
      <c r="AZ382" s="28">
        <f t="shared" si="167"/>
        <v>2.2770833333333331</v>
      </c>
      <c r="BA382" s="28">
        <f t="shared" si="167"/>
        <v>2.2770833333333331</v>
      </c>
      <c r="BB382" s="28">
        <f t="shared" si="167"/>
        <v>2.2770833333333331</v>
      </c>
      <c r="BC382" s="28">
        <f t="shared" si="167"/>
        <v>2.2770833333333331</v>
      </c>
      <c r="BD382" s="28">
        <f t="shared" si="167"/>
        <v>2.2770833333333331</v>
      </c>
      <c r="BE382" s="28">
        <f t="shared" si="167"/>
        <v>2.2770833333333331</v>
      </c>
      <c r="BF382" s="28">
        <f t="shared" si="167"/>
        <v>2.2770833333333331</v>
      </c>
      <c r="BG382" s="28">
        <f t="shared" si="167"/>
        <v>2.2770833333333331</v>
      </c>
      <c r="BH382" s="28">
        <f t="shared" si="167"/>
        <v>2.2770833333333331</v>
      </c>
      <c r="BI382" s="28">
        <f t="shared" si="167"/>
        <v>2.2770833333333331</v>
      </c>
      <c r="BJ382" s="28">
        <f t="shared" si="167"/>
        <v>2.2770833333333331</v>
      </c>
      <c r="BK382" s="28">
        <f t="shared" si="167"/>
        <v>2.2770833333333331</v>
      </c>
      <c r="BL382" s="28">
        <f t="shared" si="167"/>
        <v>2.2770833333333331</v>
      </c>
      <c r="BM382" s="28">
        <f t="shared" si="167"/>
        <v>2.2770833333333331</v>
      </c>
      <c r="BN382" s="28">
        <f t="shared" si="167"/>
        <v>2.2770833333333331</v>
      </c>
      <c r="BO382" s="28">
        <f t="shared" si="167"/>
        <v>2.2770833333333331</v>
      </c>
      <c r="BP382" s="28">
        <f t="shared" si="167"/>
        <v>2.2770833333333331</v>
      </c>
      <c r="BQ382" s="28">
        <f t="shared" si="167"/>
        <v>2.2770833333333331</v>
      </c>
      <c r="BR382" s="28">
        <f t="shared" si="167"/>
        <v>2.2770833333333331</v>
      </c>
      <c r="BS382" s="28">
        <f t="shared" si="167"/>
        <v>2.2770833333333331</v>
      </c>
      <c r="BT382" s="28">
        <f t="shared" si="167"/>
        <v>2.2770833333333331</v>
      </c>
      <c r="BU382" s="28">
        <f t="shared" si="167"/>
        <v>2.2770833333333331</v>
      </c>
      <c r="BV382" s="28">
        <f t="shared" si="167"/>
        <v>2.2770833333333331</v>
      </c>
      <c r="BW382" s="28">
        <f t="shared" si="167"/>
        <v>2.2770833333333331</v>
      </c>
      <c r="BX382" s="28">
        <f t="shared" si="167"/>
        <v>2.2770833333333331</v>
      </c>
      <c r="BY382" s="28">
        <f t="shared" si="167"/>
        <v>2.2770833333333331</v>
      </c>
      <c r="BZ382" s="28">
        <f t="shared" si="167"/>
        <v>2.2770833333333331</v>
      </c>
      <c r="CA382" s="28">
        <f t="shared" si="167"/>
        <v>2.2770833333333331</v>
      </c>
      <c r="CB382" s="28">
        <f t="shared" si="167"/>
        <v>2.2770833333333331</v>
      </c>
      <c r="CC382" s="6" t="s">
        <v>1857</v>
      </c>
      <c r="CD382" s="28">
        <v>4.1184456164399244</v>
      </c>
      <c r="DC382" s="2">
        <f>-$CD382/12</f>
        <v>-0.34320380136999368</v>
      </c>
      <c r="DD382" s="2">
        <f t="shared" si="168"/>
        <v>-0.34320380136999368</v>
      </c>
      <c r="DE382" s="2">
        <f t="shared" si="168"/>
        <v>-0.34320380136999368</v>
      </c>
      <c r="DF382" s="2">
        <f t="shared" si="168"/>
        <v>-0.34320380136999368</v>
      </c>
      <c r="DG382" s="2">
        <f t="shared" si="168"/>
        <v>-0.34320380136999368</v>
      </c>
      <c r="DH382" s="2">
        <f t="shared" si="168"/>
        <v>-0.34320380136999368</v>
      </c>
      <c r="DI382" s="2">
        <f t="shared" si="168"/>
        <v>-0.34320380136999368</v>
      </c>
      <c r="DJ382" s="2">
        <f t="shared" si="168"/>
        <v>-0.34320380136999368</v>
      </c>
      <c r="DK382" s="2">
        <f t="shared" si="168"/>
        <v>-0.34320380136999368</v>
      </c>
      <c r="DL382" s="2">
        <f t="shared" si="168"/>
        <v>-0.34320380136999368</v>
      </c>
      <c r="DM382" s="2">
        <f t="shared" si="168"/>
        <v>-0.34320380136999368</v>
      </c>
      <c r="DN382" s="2">
        <f t="shared" si="168"/>
        <v>-0.34320380136999368</v>
      </c>
    </row>
    <row r="383" spans="1:118" ht="15" hidden="1" customHeight="1">
      <c r="A383" s="1">
        <v>10049167</v>
      </c>
      <c r="B383" s="5">
        <v>41575.47146990741</v>
      </c>
      <c r="C383" s="5">
        <v>41682</v>
      </c>
      <c r="D383" s="5">
        <v>42487.568854166668</v>
      </c>
      <c r="E383" s="7">
        <v>0</v>
      </c>
      <c r="F383" s="3" t="s">
        <v>5</v>
      </c>
      <c r="G383" s="3" t="s">
        <v>217</v>
      </c>
      <c r="H383" s="3" t="s">
        <v>214</v>
      </c>
      <c r="K383" s="2"/>
      <c r="L383" s="2"/>
    </row>
    <row r="384" spans="1:118" ht="15" hidden="1" customHeight="1">
      <c r="A384" s="1">
        <v>1020313</v>
      </c>
      <c r="B384" s="5">
        <v>42045.582291666666</v>
      </c>
      <c r="C384" s="5">
        <v>42369</v>
      </c>
      <c r="D384" s="5">
        <v>42495.520567129628</v>
      </c>
      <c r="E384" s="7">
        <v>0</v>
      </c>
      <c r="F384" s="3" t="s">
        <v>4</v>
      </c>
      <c r="G384" s="3" t="s">
        <v>217</v>
      </c>
      <c r="H384" s="3" t="s">
        <v>214</v>
      </c>
      <c r="K384" s="2"/>
      <c r="L384" s="2"/>
    </row>
    <row r="385" spans="1:130" ht="15" hidden="1" customHeight="1">
      <c r="A385" s="1">
        <v>1020312</v>
      </c>
      <c r="B385" s="5">
        <v>42045.575613425928</v>
      </c>
      <c r="C385" s="5">
        <v>42185</v>
      </c>
      <c r="D385" s="5">
        <v>42495.520879629628</v>
      </c>
      <c r="E385" s="7">
        <v>0</v>
      </c>
      <c r="F385" s="3" t="s">
        <v>4</v>
      </c>
      <c r="G385" s="3" t="s">
        <v>217</v>
      </c>
      <c r="H385" s="3" t="s">
        <v>214</v>
      </c>
      <c r="K385" s="2"/>
      <c r="L385" s="2"/>
    </row>
    <row r="386" spans="1:130" ht="15" hidden="1" customHeight="1">
      <c r="A386" s="1">
        <v>1020314</v>
      </c>
      <c r="B386" s="5">
        <v>42045.586365740739</v>
      </c>
      <c r="C386" s="5">
        <v>42368</v>
      </c>
      <c r="D386" s="5">
        <v>42495.52107638889</v>
      </c>
      <c r="E386" s="7">
        <v>0</v>
      </c>
      <c r="F386" s="3" t="s">
        <v>4</v>
      </c>
      <c r="G386" s="3" t="s">
        <v>217</v>
      </c>
      <c r="H386" s="3" t="s">
        <v>214</v>
      </c>
      <c r="K386" s="2"/>
      <c r="L386" s="2"/>
    </row>
    <row r="387" spans="1:130" ht="15" hidden="1" customHeight="1">
      <c r="A387" s="1">
        <v>10051507</v>
      </c>
      <c r="B387" s="5">
        <v>42107.592245370368</v>
      </c>
      <c r="C387" s="5">
        <v>42353</v>
      </c>
      <c r="D387" s="5">
        <v>42506.433275462965</v>
      </c>
      <c r="E387" s="7">
        <v>1585.49</v>
      </c>
      <c r="F387" s="3" t="s">
        <v>5</v>
      </c>
      <c r="G387" s="3" t="s">
        <v>167</v>
      </c>
      <c r="H387" s="3" t="s">
        <v>178</v>
      </c>
      <c r="K387" s="2"/>
      <c r="L387" s="2"/>
      <c r="AG387" s="28">
        <f>($E387*($H$1/12))/2</f>
        <v>6.606208333333333</v>
      </c>
      <c r="AH387" s="28">
        <f t="shared" ref="AH387:AR387" si="169">($E387*($H$1/12))/2</f>
        <v>6.606208333333333</v>
      </c>
      <c r="AI387" s="28">
        <f t="shared" si="169"/>
        <v>6.606208333333333</v>
      </c>
      <c r="AJ387" s="28">
        <f t="shared" si="169"/>
        <v>6.606208333333333</v>
      </c>
      <c r="AK387" s="28">
        <f t="shared" si="169"/>
        <v>6.606208333333333</v>
      </c>
      <c r="AL387" s="28">
        <f t="shared" si="169"/>
        <v>6.606208333333333</v>
      </c>
      <c r="AM387" s="28">
        <f t="shared" si="169"/>
        <v>6.606208333333333</v>
      </c>
      <c r="AN387" s="28">
        <f t="shared" si="169"/>
        <v>6.606208333333333</v>
      </c>
      <c r="AO387" s="28">
        <f t="shared" si="169"/>
        <v>6.606208333333333</v>
      </c>
      <c r="AP387" s="28">
        <f t="shared" si="169"/>
        <v>6.606208333333333</v>
      </c>
      <c r="AQ387" s="28">
        <f t="shared" si="169"/>
        <v>6.606208333333333</v>
      </c>
      <c r="AR387" s="28">
        <f t="shared" si="169"/>
        <v>6.606208333333333</v>
      </c>
      <c r="AS387" s="28">
        <f>($E387*($H$1/12))</f>
        <v>13.212416666666666</v>
      </c>
      <c r="AT387" s="28">
        <f t="shared" ref="AT387:CB387" si="170">($E387*($H$1/12))</f>
        <v>13.212416666666666</v>
      </c>
      <c r="AU387" s="28">
        <f t="shared" si="170"/>
        <v>13.212416666666666</v>
      </c>
      <c r="AV387" s="28">
        <f t="shared" si="170"/>
        <v>13.212416666666666</v>
      </c>
      <c r="AW387" s="28">
        <f t="shared" si="170"/>
        <v>13.212416666666666</v>
      </c>
      <c r="AX387" s="28">
        <f t="shared" si="170"/>
        <v>13.212416666666666</v>
      </c>
      <c r="AY387" s="28">
        <f t="shared" si="170"/>
        <v>13.212416666666666</v>
      </c>
      <c r="AZ387" s="28">
        <f t="shared" si="170"/>
        <v>13.212416666666666</v>
      </c>
      <c r="BA387" s="28">
        <f t="shared" si="170"/>
        <v>13.212416666666666</v>
      </c>
      <c r="BB387" s="28">
        <f t="shared" si="170"/>
        <v>13.212416666666666</v>
      </c>
      <c r="BC387" s="28">
        <f t="shared" si="170"/>
        <v>13.212416666666666</v>
      </c>
      <c r="BD387" s="28">
        <f t="shared" si="170"/>
        <v>13.212416666666666</v>
      </c>
      <c r="BE387" s="28">
        <f t="shared" si="170"/>
        <v>13.212416666666666</v>
      </c>
      <c r="BF387" s="28">
        <f t="shared" si="170"/>
        <v>13.212416666666666</v>
      </c>
      <c r="BG387" s="28">
        <f t="shared" si="170"/>
        <v>13.212416666666666</v>
      </c>
      <c r="BH387" s="28">
        <f t="shared" si="170"/>
        <v>13.212416666666666</v>
      </c>
      <c r="BI387" s="28">
        <f t="shared" si="170"/>
        <v>13.212416666666666</v>
      </c>
      <c r="BJ387" s="28">
        <f t="shared" si="170"/>
        <v>13.212416666666666</v>
      </c>
      <c r="BK387" s="28">
        <f t="shared" si="170"/>
        <v>13.212416666666666</v>
      </c>
      <c r="BL387" s="28">
        <f t="shared" si="170"/>
        <v>13.212416666666666</v>
      </c>
      <c r="BM387" s="28">
        <f t="shared" si="170"/>
        <v>13.212416666666666</v>
      </c>
      <c r="BN387" s="28">
        <f t="shared" si="170"/>
        <v>13.212416666666666</v>
      </c>
      <c r="BO387" s="28">
        <f t="shared" si="170"/>
        <v>13.212416666666666</v>
      </c>
      <c r="BP387" s="28">
        <f t="shared" si="170"/>
        <v>13.212416666666666</v>
      </c>
      <c r="BQ387" s="28">
        <f t="shared" si="170"/>
        <v>13.212416666666666</v>
      </c>
      <c r="BR387" s="28">
        <f t="shared" si="170"/>
        <v>13.212416666666666</v>
      </c>
      <c r="BS387" s="28">
        <f t="shared" si="170"/>
        <v>13.212416666666666</v>
      </c>
      <c r="BT387" s="28">
        <f t="shared" si="170"/>
        <v>13.212416666666666</v>
      </c>
      <c r="BU387" s="28">
        <f t="shared" si="170"/>
        <v>13.212416666666666</v>
      </c>
      <c r="BV387" s="28">
        <f t="shared" si="170"/>
        <v>13.212416666666666</v>
      </c>
      <c r="BW387" s="28">
        <f t="shared" si="170"/>
        <v>13.212416666666666</v>
      </c>
      <c r="BX387" s="28">
        <f t="shared" si="170"/>
        <v>13.212416666666666</v>
      </c>
      <c r="BY387" s="28">
        <f t="shared" si="170"/>
        <v>13.212416666666666</v>
      </c>
      <c r="BZ387" s="28">
        <f t="shared" si="170"/>
        <v>13.212416666666666</v>
      </c>
      <c r="CA387" s="28">
        <f t="shared" si="170"/>
        <v>13.212416666666666</v>
      </c>
      <c r="CB387" s="28">
        <f t="shared" si="170"/>
        <v>13.212416666666666</v>
      </c>
      <c r="CC387" s="6" t="s">
        <v>1857</v>
      </c>
      <c r="CD387" s="28">
        <v>30.855177415628379</v>
      </c>
      <c r="DC387" s="2">
        <f>-$CD387/12</f>
        <v>-2.5712647846356984</v>
      </c>
      <c r="DD387" s="2">
        <f t="shared" ref="DD387:DN387" si="171">-$CD387/12</f>
        <v>-2.5712647846356984</v>
      </c>
      <c r="DE387" s="2">
        <f t="shared" si="171"/>
        <v>-2.5712647846356984</v>
      </c>
      <c r="DF387" s="2">
        <f t="shared" si="171"/>
        <v>-2.5712647846356984</v>
      </c>
      <c r="DG387" s="2">
        <f t="shared" si="171"/>
        <v>-2.5712647846356984</v>
      </c>
      <c r="DH387" s="2">
        <f t="shared" si="171"/>
        <v>-2.5712647846356984</v>
      </c>
      <c r="DI387" s="2">
        <f t="shared" si="171"/>
        <v>-2.5712647846356984</v>
      </c>
      <c r="DJ387" s="2">
        <f t="shared" si="171"/>
        <v>-2.5712647846356984</v>
      </c>
      <c r="DK387" s="2">
        <f t="shared" si="171"/>
        <v>-2.5712647846356984</v>
      </c>
      <c r="DL387" s="2">
        <f t="shared" si="171"/>
        <v>-2.5712647846356984</v>
      </c>
      <c r="DM387" s="2">
        <f t="shared" si="171"/>
        <v>-2.5712647846356984</v>
      </c>
      <c r="DN387" s="2">
        <f t="shared" si="171"/>
        <v>-2.5712647846356984</v>
      </c>
    </row>
    <row r="388" spans="1:130" ht="15" hidden="1" customHeight="1">
      <c r="A388" s="1">
        <v>10052805</v>
      </c>
      <c r="B388" s="5">
        <v>42306.802615740744</v>
      </c>
      <c r="C388" s="5">
        <v>42417</v>
      </c>
      <c r="D388" s="5">
        <v>42506.434293981481</v>
      </c>
      <c r="E388" s="7">
        <v>0</v>
      </c>
      <c r="F388" s="3" t="s">
        <v>8</v>
      </c>
      <c r="G388" s="3" t="s">
        <v>217</v>
      </c>
      <c r="H388" s="3" t="s">
        <v>214</v>
      </c>
      <c r="K388" s="2"/>
      <c r="L388" s="2"/>
    </row>
    <row r="389" spans="1:130" ht="15" hidden="1" customHeight="1">
      <c r="A389" s="1" t="s">
        <v>191</v>
      </c>
      <c r="B389" s="5">
        <v>42452.683495370373</v>
      </c>
      <c r="C389" s="5">
        <v>42369</v>
      </c>
      <c r="D389" s="5">
        <v>42507.562523148146</v>
      </c>
      <c r="E389" s="7">
        <v>0</v>
      </c>
      <c r="F389" s="3" t="s">
        <v>4</v>
      </c>
      <c r="G389" s="3" t="s">
        <v>217</v>
      </c>
      <c r="H389" s="3" t="s">
        <v>214</v>
      </c>
      <c r="K389" s="2"/>
      <c r="L389" s="2"/>
    </row>
    <row r="390" spans="1:130" ht="15" hidden="1" customHeight="1">
      <c r="A390" s="1">
        <v>10051912</v>
      </c>
      <c r="B390" s="5">
        <v>42200.62667824074</v>
      </c>
      <c r="C390" s="5">
        <v>42424</v>
      </c>
      <c r="D390" s="5">
        <v>42515.352280092593</v>
      </c>
      <c r="E390" s="7">
        <v>0</v>
      </c>
      <c r="F390" s="3" t="s">
        <v>0</v>
      </c>
      <c r="G390" s="3" t="s">
        <v>217</v>
      </c>
      <c r="H390" s="3" t="s">
        <v>214</v>
      </c>
      <c r="K390" s="2"/>
      <c r="L390" s="2"/>
    </row>
    <row r="391" spans="1:130" ht="15" hidden="1" customHeight="1">
      <c r="A391" s="1">
        <v>10051583</v>
      </c>
      <c r="B391" s="5">
        <v>42135.630069444444</v>
      </c>
      <c r="C391" s="5">
        <v>42285</v>
      </c>
      <c r="D391" s="5">
        <v>42515.35255787037</v>
      </c>
      <c r="E391" s="7">
        <v>0</v>
      </c>
      <c r="F391" s="3" t="s">
        <v>5</v>
      </c>
      <c r="G391" s="3" t="s">
        <v>217</v>
      </c>
      <c r="H391" s="3" t="s">
        <v>214</v>
      </c>
      <c r="K391" s="2"/>
      <c r="L391" s="2"/>
    </row>
    <row r="392" spans="1:130" ht="15" hidden="1" customHeight="1">
      <c r="A392" s="1">
        <v>10053940</v>
      </c>
      <c r="B392" s="5">
        <v>42341.55128472222</v>
      </c>
      <c r="C392" s="5">
        <v>42400</v>
      </c>
      <c r="D392" s="5">
        <v>42515.388622685183</v>
      </c>
      <c r="E392" s="7">
        <v>0</v>
      </c>
      <c r="F392" s="3" t="s">
        <v>8</v>
      </c>
      <c r="G392" s="3" t="s">
        <v>217</v>
      </c>
      <c r="H392" s="3" t="s">
        <v>214</v>
      </c>
      <c r="K392" s="2"/>
      <c r="L392" s="2"/>
    </row>
    <row r="393" spans="1:130" ht="15" hidden="1" customHeight="1">
      <c r="A393" s="12">
        <v>10053861</v>
      </c>
      <c r="B393" s="5">
        <v>42320.417534722219</v>
      </c>
      <c r="C393" s="5">
        <v>42369</v>
      </c>
      <c r="D393" s="5">
        <v>42515.461516203701</v>
      </c>
      <c r="E393" s="7">
        <v>0</v>
      </c>
      <c r="F393" s="3" t="s">
        <v>8</v>
      </c>
      <c r="G393" s="3" t="s">
        <v>217</v>
      </c>
      <c r="H393" s="3" t="s">
        <v>214</v>
      </c>
      <c r="K393" s="2"/>
      <c r="L393" s="2"/>
    </row>
    <row r="394" spans="1:130" ht="15" hidden="1" customHeight="1">
      <c r="A394" s="1">
        <v>10051010</v>
      </c>
      <c r="B394" s="5">
        <v>42017.726145833331</v>
      </c>
      <c r="C394" s="5">
        <v>42318</v>
      </c>
      <c r="D394" s="5">
        <v>42515.467743055553</v>
      </c>
      <c r="E394" s="7">
        <v>221.54</v>
      </c>
      <c r="F394" s="3" t="s">
        <v>7</v>
      </c>
      <c r="G394" s="3" t="s">
        <v>179</v>
      </c>
      <c r="H394" s="3" t="s">
        <v>178</v>
      </c>
      <c r="K394" s="2"/>
      <c r="L394" s="2"/>
      <c r="AG394" s="28">
        <f>($E394*($H$1/12))/2</f>
        <v>0.92308333333333326</v>
      </c>
      <c r="AH394" s="28">
        <f t="shared" ref="AH394:AR394" si="172">($E394*($H$1/12))/2</f>
        <v>0.92308333333333326</v>
      </c>
      <c r="AI394" s="28">
        <f t="shared" si="172"/>
        <v>0.92308333333333326</v>
      </c>
      <c r="AJ394" s="28">
        <f t="shared" si="172"/>
        <v>0.92308333333333326</v>
      </c>
      <c r="AK394" s="28">
        <f t="shared" si="172"/>
        <v>0.92308333333333326</v>
      </c>
      <c r="AL394" s="28">
        <f t="shared" si="172"/>
        <v>0.92308333333333326</v>
      </c>
      <c r="AM394" s="28">
        <f t="shared" si="172"/>
        <v>0.92308333333333326</v>
      </c>
      <c r="AN394" s="28">
        <f t="shared" si="172"/>
        <v>0.92308333333333326</v>
      </c>
      <c r="AO394" s="28">
        <f t="shared" si="172"/>
        <v>0.92308333333333326</v>
      </c>
      <c r="AP394" s="28">
        <f t="shared" si="172"/>
        <v>0.92308333333333326</v>
      </c>
      <c r="AQ394" s="28">
        <f t="shared" si="172"/>
        <v>0.92308333333333326</v>
      </c>
      <c r="AR394" s="28">
        <f t="shared" si="172"/>
        <v>0.92308333333333326</v>
      </c>
      <c r="AS394" s="28">
        <f t="shared" ref="AS394:CB394" si="173">($E394*($H$1/12))</f>
        <v>1.8461666666666665</v>
      </c>
      <c r="AT394" s="28">
        <f t="shared" si="173"/>
        <v>1.8461666666666665</v>
      </c>
      <c r="AU394" s="28">
        <f t="shared" si="173"/>
        <v>1.8461666666666665</v>
      </c>
      <c r="AV394" s="28">
        <f t="shared" si="173"/>
        <v>1.8461666666666665</v>
      </c>
      <c r="AW394" s="28">
        <f t="shared" si="173"/>
        <v>1.8461666666666665</v>
      </c>
      <c r="AX394" s="28">
        <f t="shared" si="173"/>
        <v>1.8461666666666665</v>
      </c>
      <c r="AY394" s="28">
        <f t="shared" si="173"/>
        <v>1.8461666666666665</v>
      </c>
      <c r="AZ394" s="28">
        <f t="shared" si="173"/>
        <v>1.8461666666666665</v>
      </c>
      <c r="BA394" s="28">
        <f t="shared" si="173"/>
        <v>1.8461666666666665</v>
      </c>
      <c r="BB394" s="28">
        <f t="shared" si="173"/>
        <v>1.8461666666666665</v>
      </c>
      <c r="BC394" s="28">
        <f t="shared" si="173"/>
        <v>1.8461666666666665</v>
      </c>
      <c r="BD394" s="28">
        <f t="shared" si="173"/>
        <v>1.8461666666666665</v>
      </c>
      <c r="BE394" s="28">
        <f t="shared" si="173"/>
        <v>1.8461666666666665</v>
      </c>
      <c r="BF394" s="28">
        <f t="shared" si="173"/>
        <v>1.8461666666666665</v>
      </c>
      <c r="BG394" s="28">
        <f t="shared" si="173"/>
        <v>1.8461666666666665</v>
      </c>
      <c r="BH394" s="28">
        <f t="shared" si="173"/>
        <v>1.8461666666666665</v>
      </c>
      <c r="BI394" s="28">
        <f t="shared" si="173"/>
        <v>1.8461666666666665</v>
      </c>
      <c r="BJ394" s="28">
        <f t="shared" si="173"/>
        <v>1.8461666666666665</v>
      </c>
      <c r="BK394" s="28">
        <f t="shared" si="173"/>
        <v>1.8461666666666665</v>
      </c>
      <c r="BL394" s="28">
        <f t="shared" si="173"/>
        <v>1.8461666666666665</v>
      </c>
      <c r="BM394" s="28">
        <f t="shared" si="173"/>
        <v>1.8461666666666665</v>
      </c>
      <c r="BN394" s="28">
        <f t="shared" si="173"/>
        <v>1.8461666666666665</v>
      </c>
      <c r="BO394" s="28">
        <f t="shared" si="173"/>
        <v>1.8461666666666665</v>
      </c>
      <c r="BP394" s="28">
        <f t="shared" si="173"/>
        <v>1.8461666666666665</v>
      </c>
      <c r="BQ394" s="28">
        <f t="shared" si="173"/>
        <v>1.8461666666666665</v>
      </c>
      <c r="BR394" s="28">
        <f t="shared" si="173"/>
        <v>1.8461666666666665</v>
      </c>
      <c r="BS394" s="28">
        <f t="shared" si="173"/>
        <v>1.8461666666666665</v>
      </c>
      <c r="BT394" s="28">
        <f t="shared" si="173"/>
        <v>1.8461666666666665</v>
      </c>
      <c r="BU394" s="28">
        <f t="shared" si="173"/>
        <v>1.8461666666666665</v>
      </c>
      <c r="BV394" s="28">
        <f t="shared" si="173"/>
        <v>1.8461666666666665</v>
      </c>
      <c r="BW394" s="28">
        <f t="shared" si="173"/>
        <v>1.8461666666666665</v>
      </c>
      <c r="BX394" s="28">
        <f t="shared" si="173"/>
        <v>1.8461666666666665</v>
      </c>
      <c r="BY394" s="28">
        <f t="shared" si="173"/>
        <v>1.8461666666666665</v>
      </c>
      <c r="BZ394" s="28">
        <f t="shared" si="173"/>
        <v>1.8461666666666665</v>
      </c>
      <c r="CA394" s="28">
        <f t="shared" si="173"/>
        <v>1.8461666666666665</v>
      </c>
      <c r="CB394" s="28">
        <f t="shared" si="173"/>
        <v>1.8461666666666665</v>
      </c>
      <c r="CC394" s="6" t="s">
        <v>1856</v>
      </c>
    </row>
    <row r="395" spans="1:130" ht="15" hidden="1" customHeight="1">
      <c r="A395" s="1">
        <v>10054204</v>
      </c>
      <c r="B395" s="5">
        <v>42373.705925925926</v>
      </c>
      <c r="C395" s="5">
        <v>42401</v>
      </c>
      <c r="D395" s="5">
        <v>42522.481446759259</v>
      </c>
      <c r="E395" s="7">
        <v>0</v>
      </c>
      <c r="F395" s="3" t="s">
        <v>8</v>
      </c>
      <c r="G395" s="3" t="s">
        <v>217</v>
      </c>
      <c r="H395" s="3" t="s">
        <v>214</v>
      </c>
      <c r="K395" s="2"/>
      <c r="L395" s="2"/>
    </row>
    <row r="396" spans="1:130" ht="15" hidden="1" customHeight="1">
      <c r="A396" s="1">
        <v>10054210</v>
      </c>
      <c r="B396" s="5">
        <v>42374.693240740744</v>
      </c>
      <c r="C396" s="5">
        <v>42401</v>
      </c>
      <c r="D396" s="5">
        <v>42522.481956018521</v>
      </c>
      <c r="E396" s="7">
        <v>0</v>
      </c>
      <c r="F396" s="3" t="s">
        <v>185</v>
      </c>
      <c r="G396" s="3" t="s">
        <v>217</v>
      </c>
      <c r="H396" s="3" t="s">
        <v>214</v>
      </c>
      <c r="K396" s="2"/>
      <c r="L396" s="2"/>
    </row>
    <row r="397" spans="1:130" ht="15" hidden="1" customHeight="1">
      <c r="A397" s="1" t="s">
        <v>2</v>
      </c>
      <c r="B397" s="5">
        <v>42439.597245370373</v>
      </c>
      <c r="C397" s="5">
        <v>42429</v>
      </c>
      <c r="D397" s="5">
        <v>42522.482523148145</v>
      </c>
      <c r="E397" s="4">
        <v>2262</v>
      </c>
      <c r="F397" s="3" t="s">
        <v>0</v>
      </c>
      <c r="G397" s="3" t="s">
        <v>122</v>
      </c>
      <c r="H397" s="3" t="s">
        <v>112</v>
      </c>
      <c r="K397" s="2"/>
      <c r="L397" s="2"/>
      <c r="AS397" s="28">
        <f>($E397*($H$1/12))/2</f>
        <v>9.4250000000000007</v>
      </c>
      <c r="AT397" s="28">
        <f t="shared" ref="AT397:BD397" si="174">($E397*($H$1/12))/2</f>
        <v>9.4250000000000007</v>
      </c>
      <c r="AU397" s="28">
        <f t="shared" si="174"/>
        <v>9.4250000000000007</v>
      </c>
      <c r="AV397" s="28">
        <f t="shared" si="174"/>
        <v>9.4250000000000007</v>
      </c>
      <c r="AW397" s="28">
        <f t="shared" si="174"/>
        <v>9.4250000000000007</v>
      </c>
      <c r="AX397" s="28">
        <f t="shared" si="174"/>
        <v>9.4250000000000007</v>
      </c>
      <c r="AY397" s="28">
        <f t="shared" si="174"/>
        <v>9.4250000000000007</v>
      </c>
      <c r="AZ397" s="28">
        <f t="shared" si="174"/>
        <v>9.4250000000000007</v>
      </c>
      <c r="BA397" s="28">
        <f t="shared" si="174"/>
        <v>9.4250000000000007</v>
      </c>
      <c r="BB397" s="28">
        <f t="shared" si="174"/>
        <v>9.4250000000000007</v>
      </c>
      <c r="BC397" s="28">
        <f t="shared" si="174"/>
        <v>9.4250000000000007</v>
      </c>
      <c r="BD397" s="28">
        <f t="shared" si="174"/>
        <v>9.4250000000000007</v>
      </c>
      <c r="BE397" s="28">
        <f t="shared" ref="BE397:CB397" si="175">($E397*($H$1/12))</f>
        <v>18.850000000000001</v>
      </c>
      <c r="BF397" s="28">
        <f t="shared" si="175"/>
        <v>18.850000000000001</v>
      </c>
      <c r="BG397" s="28">
        <f t="shared" si="175"/>
        <v>18.850000000000001</v>
      </c>
      <c r="BH397" s="28">
        <f t="shared" si="175"/>
        <v>18.850000000000001</v>
      </c>
      <c r="BI397" s="28">
        <f t="shared" si="175"/>
        <v>18.850000000000001</v>
      </c>
      <c r="BJ397" s="28">
        <f t="shared" si="175"/>
        <v>18.850000000000001</v>
      </c>
      <c r="BK397" s="28">
        <f t="shared" si="175"/>
        <v>18.850000000000001</v>
      </c>
      <c r="BL397" s="28">
        <f t="shared" si="175"/>
        <v>18.850000000000001</v>
      </c>
      <c r="BM397" s="28">
        <f t="shared" si="175"/>
        <v>18.850000000000001</v>
      </c>
      <c r="BN397" s="28">
        <f t="shared" si="175"/>
        <v>18.850000000000001</v>
      </c>
      <c r="BO397" s="28">
        <f t="shared" si="175"/>
        <v>18.850000000000001</v>
      </c>
      <c r="BP397" s="28">
        <f t="shared" si="175"/>
        <v>18.850000000000001</v>
      </c>
      <c r="BQ397" s="28">
        <f t="shared" si="175"/>
        <v>18.850000000000001</v>
      </c>
      <c r="BR397" s="28">
        <f t="shared" si="175"/>
        <v>18.850000000000001</v>
      </c>
      <c r="BS397" s="28">
        <f t="shared" si="175"/>
        <v>18.850000000000001</v>
      </c>
      <c r="BT397" s="28">
        <f t="shared" si="175"/>
        <v>18.850000000000001</v>
      </c>
      <c r="BU397" s="28">
        <f t="shared" si="175"/>
        <v>18.850000000000001</v>
      </c>
      <c r="BV397" s="28">
        <f t="shared" si="175"/>
        <v>18.850000000000001</v>
      </c>
      <c r="BW397" s="28">
        <f t="shared" si="175"/>
        <v>18.850000000000001</v>
      </c>
      <c r="BX397" s="28">
        <f t="shared" si="175"/>
        <v>18.850000000000001</v>
      </c>
      <c r="BY397" s="28">
        <f t="shared" si="175"/>
        <v>18.850000000000001</v>
      </c>
      <c r="BZ397" s="28">
        <f t="shared" si="175"/>
        <v>18.850000000000001</v>
      </c>
      <c r="CA397" s="28">
        <f t="shared" si="175"/>
        <v>18.850000000000001</v>
      </c>
      <c r="CB397" s="28">
        <f t="shared" si="175"/>
        <v>18.850000000000001</v>
      </c>
      <c r="CC397" s="6" t="s">
        <v>1857</v>
      </c>
      <c r="CD397" s="28">
        <v>72.767480942741443</v>
      </c>
      <c r="DO397" s="2">
        <f>-$CD397/12</f>
        <v>-6.0639567452284533</v>
      </c>
      <c r="DP397" s="2">
        <f t="shared" ref="DP397:DZ397" si="176">-$CD397/12</f>
        <v>-6.0639567452284533</v>
      </c>
      <c r="DQ397" s="2">
        <f t="shared" si="176"/>
        <v>-6.0639567452284533</v>
      </c>
      <c r="DR397" s="2">
        <f t="shared" si="176"/>
        <v>-6.0639567452284533</v>
      </c>
      <c r="DS397" s="2">
        <f t="shared" si="176"/>
        <v>-6.0639567452284533</v>
      </c>
      <c r="DT397" s="2">
        <f t="shared" si="176"/>
        <v>-6.0639567452284533</v>
      </c>
      <c r="DU397" s="2">
        <f t="shared" si="176"/>
        <v>-6.0639567452284533</v>
      </c>
      <c r="DV397" s="2">
        <f t="shared" si="176"/>
        <v>-6.0639567452284533</v>
      </c>
      <c r="DW397" s="2">
        <f t="shared" si="176"/>
        <v>-6.0639567452284533</v>
      </c>
      <c r="DX397" s="2">
        <f t="shared" si="176"/>
        <v>-6.0639567452284533</v>
      </c>
      <c r="DY397" s="2">
        <f t="shared" si="176"/>
        <v>-6.0639567452284533</v>
      </c>
      <c r="DZ397" s="2">
        <f t="shared" si="176"/>
        <v>-6.0639567452284533</v>
      </c>
    </row>
    <row r="398" spans="1:130" ht="180" hidden="1" customHeight="1">
      <c r="A398" s="1">
        <v>10050999</v>
      </c>
      <c r="B398" s="5">
        <v>42013.692476851851</v>
      </c>
      <c r="C398" s="5">
        <v>42369</v>
      </c>
      <c r="D398" s="5">
        <v>42522.482951388891</v>
      </c>
      <c r="E398" s="4">
        <v>25948.16</v>
      </c>
      <c r="F398" s="3" t="s">
        <v>7</v>
      </c>
      <c r="G398" s="9" t="s">
        <v>107</v>
      </c>
      <c r="H398" s="3" t="s">
        <v>103</v>
      </c>
      <c r="K398" s="2"/>
      <c r="L398" s="2"/>
      <c r="AG398" s="28">
        <f>($E398*($H$1/12))/2</f>
        <v>108.11733333333333</v>
      </c>
      <c r="AH398" s="28">
        <f t="shared" ref="AH398:AR398" si="177">($E398*($H$1/12))/2</f>
        <v>108.11733333333333</v>
      </c>
      <c r="AI398" s="28">
        <f t="shared" si="177"/>
        <v>108.11733333333333</v>
      </c>
      <c r="AJ398" s="28">
        <f t="shared" si="177"/>
        <v>108.11733333333333</v>
      </c>
      <c r="AK398" s="28">
        <f t="shared" si="177"/>
        <v>108.11733333333333</v>
      </c>
      <c r="AL398" s="28">
        <f t="shared" si="177"/>
        <v>108.11733333333333</v>
      </c>
      <c r="AM398" s="28">
        <f t="shared" si="177"/>
        <v>108.11733333333333</v>
      </c>
      <c r="AN398" s="28">
        <f t="shared" si="177"/>
        <v>108.11733333333333</v>
      </c>
      <c r="AO398" s="28">
        <f t="shared" si="177"/>
        <v>108.11733333333333</v>
      </c>
      <c r="AP398" s="28">
        <f t="shared" si="177"/>
        <v>108.11733333333333</v>
      </c>
      <c r="AQ398" s="28">
        <f t="shared" si="177"/>
        <v>108.11733333333333</v>
      </c>
      <c r="AR398" s="28">
        <f t="shared" si="177"/>
        <v>108.11733333333333</v>
      </c>
      <c r="AS398" s="28">
        <f>($E398*($H$1/12))</f>
        <v>216.23466666666667</v>
      </c>
      <c r="AT398" s="28">
        <f t="shared" ref="AT398:CB398" si="178">($E398*($H$1/12))</f>
        <v>216.23466666666667</v>
      </c>
      <c r="AU398" s="28">
        <f t="shared" si="178"/>
        <v>216.23466666666667</v>
      </c>
      <c r="AV398" s="28">
        <f t="shared" si="178"/>
        <v>216.23466666666667</v>
      </c>
      <c r="AW398" s="28">
        <f t="shared" si="178"/>
        <v>216.23466666666667</v>
      </c>
      <c r="AX398" s="28">
        <f t="shared" si="178"/>
        <v>216.23466666666667</v>
      </c>
      <c r="AY398" s="28">
        <f t="shared" si="178"/>
        <v>216.23466666666667</v>
      </c>
      <c r="AZ398" s="28">
        <f t="shared" si="178"/>
        <v>216.23466666666667</v>
      </c>
      <c r="BA398" s="28">
        <f t="shared" si="178"/>
        <v>216.23466666666667</v>
      </c>
      <c r="BB398" s="28">
        <f t="shared" si="178"/>
        <v>216.23466666666667</v>
      </c>
      <c r="BC398" s="28">
        <f t="shared" si="178"/>
        <v>216.23466666666667</v>
      </c>
      <c r="BD398" s="28">
        <f t="shared" si="178"/>
        <v>216.23466666666667</v>
      </c>
      <c r="BE398" s="28">
        <f t="shared" si="178"/>
        <v>216.23466666666667</v>
      </c>
      <c r="BF398" s="28">
        <f t="shared" si="178"/>
        <v>216.23466666666667</v>
      </c>
      <c r="BG398" s="28">
        <f t="shared" si="178"/>
        <v>216.23466666666667</v>
      </c>
      <c r="BH398" s="28">
        <f t="shared" si="178"/>
        <v>216.23466666666667</v>
      </c>
      <c r="BI398" s="28">
        <f t="shared" si="178"/>
        <v>216.23466666666667</v>
      </c>
      <c r="BJ398" s="28">
        <f t="shared" si="178"/>
        <v>216.23466666666667</v>
      </c>
      <c r="BK398" s="28">
        <f t="shared" si="178"/>
        <v>216.23466666666667</v>
      </c>
      <c r="BL398" s="28">
        <f t="shared" si="178"/>
        <v>216.23466666666667</v>
      </c>
      <c r="BM398" s="28">
        <f t="shared" si="178"/>
        <v>216.23466666666667</v>
      </c>
      <c r="BN398" s="28">
        <f t="shared" si="178"/>
        <v>216.23466666666667</v>
      </c>
      <c r="BO398" s="28">
        <f t="shared" si="178"/>
        <v>216.23466666666667</v>
      </c>
      <c r="BP398" s="28">
        <f t="shared" si="178"/>
        <v>216.23466666666667</v>
      </c>
      <c r="BQ398" s="28">
        <f t="shared" si="178"/>
        <v>216.23466666666667</v>
      </c>
      <c r="BR398" s="28">
        <f t="shared" si="178"/>
        <v>216.23466666666667</v>
      </c>
      <c r="BS398" s="28">
        <f t="shared" si="178"/>
        <v>216.23466666666667</v>
      </c>
      <c r="BT398" s="28">
        <f t="shared" si="178"/>
        <v>216.23466666666667</v>
      </c>
      <c r="BU398" s="28">
        <f t="shared" si="178"/>
        <v>216.23466666666667</v>
      </c>
      <c r="BV398" s="28">
        <f t="shared" si="178"/>
        <v>216.23466666666667</v>
      </c>
      <c r="BW398" s="28">
        <f t="shared" si="178"/>
        <v>216.23466666666667</v>
      </c>
      <c r="BX398" s="28">
        <f t="shared" si="178"/>
        <v>216.23466666666667</v>
      </c>
      <c r="BY398" s="28">
        <f t="shared" si="178"/>
        <v>216.23466666666667</v>
      </c>
      <c r="BZ398" s="28">
        <f t="shared" si="178"/>
        <v>216.23466666666667</v>
      </c>
      <c r="CA398" s="28">
        <f t="shared" si="178"/>
        <v>216.23466666666667</v>
      </c>
      <c r="CB398" s="28">
        <f t="shared" si="178"/>
        <v>216.23466666666667</v>
      </c>
      <c r="CC398" s="6" t="s">
        <v>1856</v>
      </c>
    </row>
    <row r="399" spans="1:130" ht="15" hidden="1" customHeight="1">
      <c r="A399" s="1">
        <v>10050761</v>
      </c>
      <c r="B399" s="5">
        <v>41933.4059837963</v>
      </c>
      <c r="C399" s="5">
        <v>42339</v>
      </c>
      <c r="D399" s="5">
        <v>42522.486770833333</v>
      </c>
      <c r="E399" s="4">
        <v>0</v>
      </c>
      <c r="F399" s="3" t="s">
        <v>6</v>
      </c>
      <c r="G399" s="3" t="s">
        <v>217</v>
      </c>
      <c r="H399" s="3" t="s">
        <v>82</v>
      </c>
      <c r="K399" s="2"/>
      <c r="L399" s="2"/>
    </row>
    <row r="400" spans="1:130" ht="15" hidden="1" customHeight="1">
      <c r="A400" s="1">
        <v>10054340</v>
      </c>
      <c r="B400" s="5">
        <v>42404.487870370373</v>
      </c>
      <c r="C400" s="5">
        <v>42445</v>
      </c>
      <c r="D400" s="5">
        <v>42522.48715277778</v>
      </c>
      <c r="E400" s="7">
        <v>0</v>
      </c>
      <c r="F400" s="3" t="s">
        <v>184</v>
      </c>
      <c r="G400" s="3" t="s">
        <v>217</v>
      </c>
      <c r="H400" s="3" t="s">
        <v>214</v>
      </c>
      <c r="K400" s="2"/>
      <c r="L400" s="2"/>
    </row>
    <row r="401" spans="1:12" ht="15" hidden="1" customHeight="1">
      <c r="A401" s="1">
        <v>10054295</v>
      </c>
      <c r="B401" s="5">
        <v>42389.428541666668</v>
      </c>
      <c r="C401" s="5">
        <v>42423</v>
      </c>
      <c r="D401" s="5">
        <v>42522.487511574072</v>
      </c>
      <c r="E401" s="7">
        <v>0</v>
      </c>
      <c r="F401" s="3" t="s">
        <v>184</v>
      </c>
      <c r="G401" s="3" t="s">
        <v>217</v>
      </c>
      <c r="H401" s="3" t="s">
        <v>214</v>
      </c>
      <c r="K401" s="2"/>
      <c r="L401" s="2"/>
    </row>
    <row r="402" spans="1:12" ht="15" hidden="1" customHeight="1">
      <c r="A402" s="1">
        <v>10052465</v>
      </c>
      <c r="B402" s="5">
        <v>42305.346956018519</v>
      </c>
      <c r="C402" s="5">
        <v>42409</v>
      </c>
      <c r="D402" s="5">
        <v>42522.487870370373</v>
      </c>
      <c r="E402" s="7">
        <v>0</v>
      </c>
      <c r="F402" s="3" t="s">
        <v>0</v>
      </c>
      <c r="G402" s="3" t="s">
        <v>217</v>
      </c>
      <c r="H402" s="3" t="s">
        <v>214</v>
      </c>
      <c r="K402" s="2"/>
      <c r="L402" s="2"/>
    </row>
    <row r="403" spans="1:12" ht="15" hidden="1" customHeight="1">
      <c r="A403" s="1" t="s">
        <v>196</v>
      </c>
      <c r="B403" s="5">
        <v>42444.687152777777</v>
      </c>
      <c r="C403" s="5">
        <v>42369</v>
      </c>
      <c r="D403" s="5">
        <v>42522.488576388889</v>
      </c>
      <c r="E403" s="7">
        <v>0</v>
      </c>
      <c r="F403" s="3" t="s">
        <v>0</v>
      </c>
      <c r="G403" s="3" t="s">
        <v>217</v>
      </c>
      <c r="H403" s="3" t="s">
        <v>214</v>
      </c>
      <c r="K403" s="2"/>
      <c r="L403" s="2"/>
    </row>
    <row r="404" spans="1:12" ht="15" hidden="1" customHeight="1">
      <c r="A404" s="1" t="s">
        <v>193</v>
      </c>
      <c r="B404" s="5">
        <v>42439.603784722225</v>
      </c>
      <c r="C404" s="5">
        <v>42403</v>
      </c>
      <c r="D404" s="5">
        <v>42522.488888888889</v>
      </c>
      <c r="E404" s="7">
        <v>0</v>
      </c>
      <c r="F404" s="3" t="s">
        <v>0</v>
      </c>
      <c r="G404" s="3" t="s">
        <v>217</v>
      </c>
      <c r="H404" s="3" t="s">
        <v>214</v>
      </c>
      <c r="K404" s="2"/>
      <c r="L404" s="2"/>
    </row>
    <row r="405" spans="1:12" ht="15" hidden="1" customHeight="1">
      <c r="A405" s="1">
        <v>10050991</v>
      </c>
      <c r="B405" s="5">
        <v>42012.390277777777</v>
      </c>
      <c r="C405" s="5">
        <v>42308</v>
      </c>
      <c r="D405" s="5">
        <v>42536.4919212963</v>
      </c>
      <c r="E405" s="7">
        <v>0</v>
      </c>
      <c r="F405" s="3" t="s">
        <v>7</v>
      </c>
      <c r="G405" s="3" t="s">
        <v>217</v>
      </c>
      <c r="H405" s="3" t="s">
        <v>214</v>
      </c>
      <c r="K405" s="2"/>
      <c r="L405" s="2"/>
    </row>
    <row r="406" spans="1:12" ht="15" hidden="1" customHeight="1">
      <c r="A406" s="1">
        <v>10050506</v>
      </c>
      <c r="B406" s="5">
        <v>41849.538506944446</v>
      </c>
      <c r="C406" s="5">
        <v>42369</v>
      </c>
      <c r="D406" s="5">
        <v>42536.492199074077</v>
      </c>
      <c r="E406" s="7">
        <v>0</v>
      </c>
      <c r="F406" s="3" t="s">
        <v>0</v>
      </c>
      <c r="G406" s="3" t="s">
        <v>217</v>
      </c>
      <c r="H406" s="3" t="s">
        <v>214</v>
      </c>
      <c r="K406" s="2"/>
      <c r="L406" s="2"/>
    </row>
    <row r="407" spans="1:12" ht="15" hidden="1" customHeight="1">
      <c r="A407" s="1" t="s">
        <v>192</v>
      </c>
      <c r="B407" s="5">
        <v>42452.682511574072</v>
      </c>
      <c r="C407" s="5">
        <v>42369</v>
      </c>
      <c r="D407" s="5">
        <v>42536.497673611113</v>
      </c>
      <c r="E407" s="7">
        <v>0</v>
      </c>
      <c r="F407" s="3" t="s">
        <v>0</v>
      </c>
      <c r="G407" s="3" t="s">
        <v>217</v>
      </c>
      <c r="H407" s="3" t="s">
        <v>214</v>
      </c>
      <c r="K407" s="2"/>
      <c r="L407" s="2"/>
    </row>
    <row r="408" spans="1:12" ht="15" hidden="1" customHeight="1">
      <c r="A408" s="1" t="s">
        <v>195</v>
      </c>
      <c r="B408" s="5">
        <v>42439.610983796294</v>
      </c>
      <c r="C408" s="5">
        <v>42409</v>
      </c>
      <c r="D408" s="5">
        <v>42536.499085648145</v>
      </c>
      <c r="E408" s="7">
        <v>0</v>
      </c>
      <c r="F408" s="3" t="s">
        <v>0</v>
      </c>
      <c r="G408" s="3" t="s">
        <v>217</v>
      </c>
      <c r="H408" s="3" t="s">
        <v>214</v>
      </c>
      <c r="K408" s="2"/>
      <c r="L408" s="2"/>
    </row>
    <row r="409" spans="1:12" ht="15" hidden="1" customHeight="1">
      <c r="A409" s="1" t="s">
        <v>189</v>
      </c>
      <c r="B409" s="5">
        <v>42439.600254629629</v>
      </c>
      <c r="C409" s="5">
        <v>42453</v>
      </c>
      <c r="D409" s="5">
        <v>42536.499710648146</v>
      </c>
      <c r="E409" s="7">
        <v>0</v>
      </c>
      <c r="F409" s="3" t="s">
        <v>0</v>
      </c>
      <c r="G409" s="3" t="s">
        <v>217</v>
      </c>
      <c r="H409" s="3" t="s">
        <v>214</v>
      </c>
      <c r="K409" s="2"/>
      <c r="L409" s="2"/>
    </row>
    <row r="410" spans="1:12" ht="15" hidden="1" customHeight="1">
      <c r="A410" s="1" t="s">
        <v>187</v>
      </c>
      <c r="B410" s="5">
        <v>42439.597951388889</v>
      </c>
      <c r="C410" s="5">
        <v>42453</v>
      </c>
      <c r="D410" s="5">
        <v>42536.500196759262</v>
      </c>
      <c r="E410" s="7">
        <v>0</v>
      </c>
      <c r="F410" s="3" t="s">
        <v>0</v>
      </c>
      <c r="G410" s="3" t="s">
        <v>217</v>
      </c>
      <c r="H410" s="3" t="s">
        <v>214</v>
      </c>
      <c r="K410" s="2"/>
      <c r="L410" s="2"/>
    </row>
    <row r="411" spans="1:12" ht="15" hidden="1" customHeight="1">
      <c r="A411" s="1" t="s">
        <v>190</v>
      </c>
      <c r="B411" s="5">
        <v>42439.601145833331</v>
      </c>
      <c r="C411" s="5">
        <v>42460</v>
      </c>
      <c r="D411" s="5">
        <v>42536.500694444447</v>
      </c>
      <c r="E411" s="7">
        <v>0</v>
      </c>
      <c r="F411" s="3" t="s">
        <v>0</v>
      </c>
      <c r="G411" s="3" t="s">
        <v>217</v>
      </c>
      <c r="H411" s="3" t="s">
        <v>214</v>
      </c>
      <c r="K411" s="2"/>
      <c r="L411" s="2"/>
    </row>
    <row r="412" spans="1:12" ht="15" hidden="1" customHeight="1">
      <c r="A412" s="1">
        <v>10051045</v>
      </c>
      <c r="B412" s="5">
        <v>42025.453946759262</v>
      </c>
      <c r="C412" s="5">
        <v>42354</v>
      </c>
      <c r="D412" s="5">
        <v>42536.501666666663</v>
      </c>
      <c r="E412" s="7">
        <v>0</v>
      </c>
      <c r="F412" s="3" t="s">
        <v>7</v>
      </c>
      <c r="G412" s="3" t="s">
        <v>217</v>
      </c>
      <c r="H412" s="3" t="s">
        <v>214</v>
      </c>
      <c r="K412" s="2"/>
      <c r="L412" s="2"/>
    </row>
    <row r="413" spans="1:12" ht="15" hidden="1" customHeight="1">
      <c r="A413" s="1">
        <v>10048688</v>
      </c>
      <c r="B413" s="5">
        <v>41456</v>
      </c>
      <c r="C413" s="5">
        <v>42292</v>
      </c>
      <c r="D413" s="5">
        <v>42536.542430555557</v>
      </c>
      <c r="E413" s="7">
        <v>0</v>
      </c>
      <c r="F413" s="3" t="s">
        <v>5</v>
      </c>
      <c r="G413" s="3" t="s">
        <v>217</v>
      </c>
      <c r="H413" s="3" t="s">
        <v>214</v>
      </c>
      <c r="K413" s="2"/>
      <c r="L413" s="2"/>
    </row>
    <row r="414" spans="1:12" ht="15" hidden="1" customHeight="1">
      <c r="A414" s="1">
        <v>10051866</v>
      </c>
      <c r="B414" s="5">
        <v>42186.390949074077</v>
      </c>
      <c r="C414" s="5">
        <v>42359</v>
      </c>
      <c r="D414" s="5">
        <v>42543.937997685185</v>
      </c>
      <c r="E414" s="7">
        <v>0</v>
      </c>
      <c r="F414" s="3" t="s">
        <v>0</v>
      </c>
      <c r="G414" s="3" t="s">
        <v>217</v>
      </c>
      <c r="H414" s="3" t="s">
        <v>214</v>
      </c>
      <c r="K414" s="2"/>
      <c r="L414" s="2"/>
    </row>
    <row r="415" spans="1:12" ht="15" hidden="1" customHeight="1">
      <c r="A415" s="1">
        <v>1011432</v>
      </c>
      <c r="B415" s="5">
        <v>41837</v>
      </c>
      <c r="C415" s="5">
        <v>42035</v>
      </c>
      <c r="D415" s="5">
        <v>42543.938969907409</v>
      </c>
      <c r="E415" s="7">
        <v>0</v>
      </c>
      <c r="F415" s="3" t="s">
        <v>0</v>
      </c>
      <c r="G415" s="3" t="s">
        <v>217</v>
      </c>
      <c r="H415" s="3" t="s">
        <v>214</v>
      </c>
      <c r="K415" s="2"/>
      <c r="L415" s="2"/>
    </row>
    <row r="416" spans="1:12" ht="15" hidden="1" customHeight="1">
      <c r="A416" s="1">
        <v>1011688</v>
      </c>
      <c r="B416" s="5">
        <v>41897</v>
      </c>
      <c r="C416" s="5">
        <v>42247</v>
      </c>
      <c r="D416" s="5">
        <v>42543.938981481479</v>
      </c>
      <c r="E416" s="7">
        <v>0</v>
      </c>
      <c r="F416" s="3" t="s">
        <v>0</v>
      </c>
      <c r="G416" s="3" t="s">
        <v>217</v>
      </c>
      <c r="H416" s="3" t="s">
        <v>214</v>
      </c>
      <c r="K416" s="2"/>
      <c r="L416" s="2"/>
    </row>
    <row r="417" spans="1:130" ht="15" hidden="1" customHeight="1">
      <c r="A417" s="1">
        <v>10053935</v>
      </c>
      <c r="B417" s="5">
        <v>42339.495462962965</v>
      </c>
      <c r="C417" s="5">
        <v>42370</v>
      </c>
      <c r="D417" s="5">
        <v>42544.635833333334</v>
      </c>
      <c r="E417" s="4">
        <v>14116.63</v>
      </c>
      <c r="F417" s="3" t="s">
        <v>8</v>
      </c>
      <c r="G417" s="3" t="s">
        <v>101</v>
      </c>
      <c r="H417" s="3" t="s">
        <v>58</v>
      </c>
      <c r="K417" s="2"/>
      <c r="L417" s="2"/>
      <c r="AS417" s="28">
        <f>($E417*($H$1/12))/2</f>
        <v>58.819291666666665</v>
      </c>
      <c r="AT417" s="28">
        <f t="shared" ref="AT417:BD417" si="179">($E417*($H$1/12))/2</f>
        <v>58.819291666666665</v>
      </c>
      <c r="AU417" s="28">
        <f t="shared" si="179"/>
        <v>58.819291666666665</v>
      </c>
      <c r="AV417" s="28">
        <f t="shared" si="179"/>
        <v>58.819291666666665</v>
      </c>
      <c r="AW417" s="28">
        <f t="shared" si="179"/>
        <v>58.819291666666665</v>
      </c>
      <c r="AX417" s="28">
        <f t="shared" si="179"/>
        <v>58.819291666666665</v>
      </c>
      <c r="AY417" s="28">
        <f t="shared" si="179"/>
        <v>58.819291666666665</v>
      </c>
      <c r="AZ417" s="28">
        <f t="shared" si="179"/>
        <v>58.819291666666665</v>
      </c>
      <c r="BA417" s="28">
        <f t="shared" si="179"/>
        <v>58.819291666666665</v>
      </c>
      <c r="BB417" s="28">
        <f t="shared" si="179"/>
        <v>58.819291666666665</v>
      </c>
      <c r="BC417" s="28">
        <f t="shared" si="179"/>
        <v>58.819291666666665</v>
      </c>
      <c r="BD417" s="28">
        <f t="shared" si="179"/>
        <v>58.819291666666665</v>
      </c>
      <c r="BE417" s="28">
        <f t="shared" ref="BE417:CB417" si="180">($E417*($H$1/12))</f>
        <v>117.63858333333333</v>
      </c>
      <c r="BF417" s="28">
        <f t="shared" si="180"/>
        <v>117.63858333333333</v>
      </c>
      <c r="BG417" s="28">
        <f t="shared" si="180"/>
        <v>117.63858333333333</v>
      </c>
      <c r="BH417" s="28">
        <f t="shared" si="180"/>
        <v>117.63858333333333</v>
      </c>
      <c r="BI417" s="28">
        <f t="shared" si="180"/>
        <v>117.63858333333333</v>
      </c>
      <c r="BJ417" s="28">
        <f t="shared" si="180"/>
        <v>117.63858333333333</v>
      </c>
      <c r="BK417" s="28">
        <f t="shared" si="180"/>
        <v>117.63858333333333</v>
      </c>
      <c r="BL417" s="28">
        <f t="shared" si="180"/>
        <v>117.63858333333333</v>
      </c>
      <c r="BM417" s="28">
        <f t="shared" si="180"/>
        <v>117.63858333333333</v>
      </c>
      <c r="BN417" s="28">
        <f t="shared" si="180"/>
        <v>117.63858333333333</v>
      </c>
      <c r="BO417" s="28">
        <f t="shared" si="180"/>
        <v>117.63858333333333</v>
      </c>
      <c r="BP417" s="28">
        <f t="shared" si="180"/>
        <v>117.63858333333333</v>
      </c>
      <c r="BQ417" s="28">
        <f t="shared" si="180"/>
        <v>117.63858333333333</v>
      </c>
      <c r="BR417" s="28">
        <f t="shared" si="180"/>
        <v>117.63858333333333</v>
      </c>
      <c r="BS417" s="28">
        <f t="shared" si="180"/>
        <v>117.63858333333333</v>
      </c>
      <c r="BT417" s="28">
        <f t="shared" si="180"/>
        <v>117.63858333333333</v>
      </c>
      <c r="BU417" s="28">
        <f t="shared" si="180"/>
        <v>117.63858333333333</v>
      </c>
      <c r="BV417" s="28">
        <f t="shared" si="180"/>
        <v>117.63858333333333</v>
      </c>
      <c r="BW417" s="28">
        <f t="shared" si="180"/>
        <v>117.63858333333333</v>
      </c>
      <c r="BX417" s="28">
        <f t="shared" si="180"/>
        <v>117.63858333333333</v>
      </c>
      <c r="BY417" s="28">
        <f t="shared" si="180"/>
        <v>117.63858333333333</v>
      </c>
      <c r="BZ417" s="28">
        <f t="shared" si="180"/>
        <v>117.63858333333333</v>
      </c>
      <c r="CA417" s="28">
        <f t="shared" si="180"/>
        <v>117.63858333333333</v>
      </c>
      <c r="CB417" s="28">
        <f t="shared" si="180"/>
        <v>117.63858333333333</v>
      </c>
      <c r="CC417" s="6" t="s">
        <v>1856</v>
      </c>
    </row>
    <row r="418" spans="1:130" ht="15" hidden="1" customHeight="1">
      <c r="A418" s="1">
        <v>10053105</v>
      </c>
      <c r="B418" s="5">
        <v>42310.425023148149</v>
      </c>
      <c r="C418" s="5">
        <v>42353</v>
      </c>
      <c r="D418" s="5">
        <v>42544.63658564815</v>
      </c>
      <c r="E418" s="7">
        <v>0</v>
      </c>
      <c r="F418" s="3" t="s">
        <v>8</v>
      </c>
      <c r="G418" s="3" t="s">
        <v>217</v>
      </c>
      <c r="H418" s="3" t="s">
        <v>214</v>
      </c>
      <c r="K418" s="2"/>
      <c r="L418" s="2"/>
    </row>
    <row r="419" spans="1:130" ht="15" hidden="1" customHeight="1">
      <c r="A419" s="1">
        <v>10049343</v>
      </c>
      <c r="B419" s="5">
        <v>41619.402731481481</v>
      </c>
      <c r="C419" s="5">
        <v>42369</v>
      </c>
      <c r="D419" s="5">
        <v>42544.637754629628</v>
      </c>
      <c r="E419" s="7">
        <v>0</v>
      </c>
      <c r="F419" s="3" t="s">
        <v>5</v>
      </c>
      <c r="G419" s="3" t="s">
        <v>217</v>
      </c>
      <c r="H419" s="3" t="s">
        <v>214</v>
      </c>
      <c r="K419" s="2"/>
      <c r="L419" s="2"/>
    </row>
    <row r="420" spans="1:130" ht="15" hidden="1" customHeight="1">
      <c r="A420" s="1">
        <v>1020163</v>
      </c>
      <c r="B420" s="5">
        <v>42013.443124999998</v>
      </c>
      <c r="C420" s="5">
        <v>42369</v>
      </c>
      <c r="D420" s="5">
        <v>42544.70175925926</v>
      </c>
      <c r="E420" s="7">
        <v>0</v>
      </c>
      <c r="F420" s="3" t="s">
        <v>0</v>
      </c>
      <c r="G420" s="3" t="s">
        <v>217</v>
      </c>
      <c r="H420" s="3" t="s">
        <v>214</v>
      </c>
      <c r="K420" s="2"/>
      <c r="L420" s="2"/>
    </row>
    <row r="421" spans="1:130" ht="15" hidden="1" customHeight="1">
      <c r="A421" s="1">
        <v>10052075</v>
      </c>
      <c r="B421" s="5">
        <v>42223.571701388886</v>
      </c>
      <c r="C421" s="5">
        <v>42400</v>
      </c>
      <c r="D421" s="5">
        <v>42556.629340277781</v>
      </c>
      <c r="E421" s="7">
        <v>0</v>
      </c>
      <c r="F421" s="3" t="s">
        <v>0</v>
      </c>
      <c r="G421" s="3" t="s">
        <v>217</v>
      </c>
      <c r="H421" s="3" t="s">
        <v>214</v>
      </c>
      <c r="K421" s="2"/>
      <c r="L421" s="2"/>
    </row>
    <row r="422" spans="1:130" ht="15" hidden="1" customHeight="1">
      <c r="A422" s="1">
        <v>10053893</v>
      </c>
      <c r="B422" s="5">
        <v>42326.785995370374</v>
      </c>
      <c r="C422" s="5">
        <v>42352</v>
      </c>
      <c r="D422" s="5">
        <v>42569.563159722224</v>
      </c>
      <c r="E422" s="4">
        <v>5752.79</v>
      </c>
      <c r="F422" s="3" t="s">
        <v>8</v>
      </c>
      <c r="G422" s="3" t="s">
        <v>70</v>
      </c>
      <c r="H422" s="3" t="s">
        <v>67</v>
      </c>
      <c r="K422" s="2"/>
      <c r="L422" s="2"/>
      <c r="AG422" s="28">
        <f>($E422*($H$1/12))/2</f>
        <v>23.969958333333334</v>
      </c>
      <c r="AH422" s="28">
        <f t="shared" ref="AH422:AR422" si="181">($E422*($H$1/12))/2</f>
        <v>23.969958333333334</v>
      </c>
      <c r="AI422" s="28">
        <f t="shared" si="181"/>
        <v>23.969958333333334</v>
      </c>
      <c r="AJ422" s="28">
        <f t="shared" si="181"/>
        <v>23.969958333333334</v>
      </c>
      <c r="AK422" s="28">
        <f t="shared" si="181"/>
        <v>23.969958333333334</v>
      </c>
      <c r="AL422" s="28">
        <f t="shared" si="181"/>
        <v>23.969958333333334</v>
      </c>
      <c r="AM422" s="28">
        <f t="shared" si="181"/>
        <v>23.969958333333334</v>
      </c>
      <c r="AN422" s="28">
        <f t="shared" si="181"/>
        <v>23.969958333333334</v>
      </c>
      <c r="AO422" s="28">
        <f t="shared" si="181"/>
        <v>23.969958333333334</v>
      </c>
      <c r="AP422" s="28">
        <f t="shared" si="181"/>
        <v>23.969958333333334</v>
      </c>
      <c r="AQ422" s="28">
        <f t="shared" si="181"/>
        <v>23.969958333333334</v>
      </c>
      <c r="AR422" s="28">
        <f t="shared" si="181"/>
        <v>23.969958333333334</v>
      </c>
      <c r="AS422" s="28">
        <f>($E422*($H$1/12))</f>
        <v>47.939916666666669</v>
      </c>
      <c r="AT422" s="28">
        <f t="shared" ref="AT422:CB422" si="182">($E422*($H$1/12))</f>
        <v>47.939916666666669</v>
      </c>
      <c r="AU422" s="28">
        <f t="shared" si="182"/>
        <v>47.939916666666669</v>
      </c>
      <c r="AV422" s="28">
        <f t="shared" si="182"/>
        <v>47.939916666666669</v>
      </c>
      <c r="AW422" s="28">
        <f t="shared" si="182"/>
        <v>47.939916666666669</v>
      </c>
      <c r="AX422" s="28">
        <f t="shared" si="182"/>
        <v>47.939916666666669</v>
      </c>
      <c r="AY422" s="28">
        <f t="shared" si="182"/>
        <v>47.939916666666669</v>
      </c>
      <c r="AZ422" s="28">
        <f t="shared" si="182"/>
        <v>47.939916666666669</v>
      </c>
      <c r="BA422" s="28">
        <f t="shared" si="182"/>
        <v>47.939916666666669</v>
      </c>
      <c r="BB422" s="28">
        <f t="shared" si="182"/>
        <v>47.939916666666669</v>
      </c>
      <c r="BC422" s="28">
        <f t="shared" si="182"/>
        <v>47.939916666666669</v>
      </c>
      <c r="BD422" s="28">
        <f t="shared" si="182"/>
        <v>47.939916666666669</v>
      </c>
      <c r="BE422" s="28">
        <f t="shared" si="182"/>
        <v>47.939916666666669</v>
      </c>
      <c r="BF422" s="28">
        <f t="shared" si="182"/>
        <v>47.939916666666669</v>
      </c>
      <c r="BG422" s="28">
        <f t="shared" si="182"/>
        <v>47.939916666666669</v>
      </c>
      <c r="BH422" s="28">
        <f t="shared" si="182"/>
        <v>47.939916666666669</v>
      </c>
      <c r="BI422" s="28">
        <f t="shared" si="182"/>
        <v>47.939916666666669</v>
      </c>
      <c r="BJ422" s="28">
        <f t="shared" si="182"/>
        <v>47.939916666666669</v>
      </c>
      <c r="BK422" s="28">
        <f t="shared" si="182"/>
        <v>47.939916666666669</v>
      </c>
      <c r="BL422" s="28">
        <f t="shared" si="182"/>
        <v>47.939916666666669</v>
      </c>
      <c r="BM422" s="28">
        <f t="shared" si="182"/>
        <v>47.939916666666669</v>
      </c>
      <c r="BN422" s="28">
        <f t="shared" si="182"/>
        <v>47.939916666666669</v>
      </c>
      <c r="BO422" s="28">
        <f t="shared" si="182"/>
        <v>47.939916666666669</v>
      </c>
      <c r="BP422" s="28">
        <f t="shared" si="182"/>
        <v>47.939916666666669</v>
      </c>
      <c r="BQ422" s="28">
        <f t="shared" si="182"/>
        <v>47.939916666666669</v>
      </c>
      <c r="BR422" s="28">
        <f t="shared" si="182"/>
        <v>47.939916666666669</v>
      </c>
      <c r="BS422" s="28">
        <f t="shared" si="182"/>
        <v>47.939916666666669</v>
      </c>
      <c r="BT422" s="28">
        <f t="shared" si="182"/>
        <v>47.939916666666669</v>
      </c>
      <c r="BU422" s="28">
        <f t="shared" si="182"/>
        <v>47.939916666666669</v>
      </c>
      <c r="BV422" s="28">
        <f t="shared" si="182"/>
        <v>47.939916666666669</v>
      </c>
      <c r="BW422" s="28">
        <f t="shared" si="182"/>
        <v>47.939916666666669</v>
      </c>
      <c r="BX422" s="28">
        <f t="shared" si="182"/>
        <v>47.939916666666669</v>
      </c>
      <c r="BY422" s="28">
        <f t="shared" si="182"/>
        <v>47.939916666666669</v>
      </c>
      <c r="BZ422" s="28">
        <f t="shared" si="182"/>
        <v>47.939916666666669</v>
      </c>
      <c r="CA422" s="28">
        <f t="shared" si="182"/>
        <v>47.939916666666669</v>
      </c>
      <c r="CB422" s="28">
        <f t="shared" si="182"/>
        <v>47.939916666666669</v>
      </c>
      <c r="CC422" s="6" t="s">
        <v>1856</v>
      </c>
    </row>
    <row r="423" spans="1:130" ht="15" hidden="1" customHeight="1">
      <c r="A423" s="12">
        <v>10053892</v>
      </c>
      <c r="B423" s="5">
        <v>42326.761342592596</v>
      </c>
      <c r="C423" s="5">
        <v>42342</v>
      </c>
      <c r="D423" s="5">
        <v>42569.564016203702</v>
      </c>
      <c r="E423" s="11">
        <v>0</v>
      </c>
      <c r="F423" s="3" t="s">
        <v>8</v>
      </c>
      <c r="G423" s="3" t="s">
        <v>217</v>
      </c>
      <c r="H423" s="3" t="s">
        <v>112</v>
      </c>
      <c r="K423" s="2"/>
      <c r="L423" s="2"/>
    </row>
    <row r="424" spans="1:130" ht="15" hidden="1" customHeight="1">
      <c r="A424" s="1">
        <v>10053963</v>
      </c>
      <c r="B424" s="5">
        <v>42353.443067129629</v>
      </c>
      <c r="C424" s="5">
        <v>42489</v>
      </c>
      <c r="D424" s="5">
        <v>42576.905416666668</v>
      </c>
      <c r="E424" s="7">
        <v>0</v>
      </c>
      <c r="F424" s="3" t="s">
        <v>8</v>
      </c>
      <c r="G424" s="3" t="s">
        <v>217</v>
      </c>
      <c r="H424" s="3" t="s">
        <v>214</v>
      </c>
      <c r="K424" s="2"/>
      <c r="L424" s="2"/>
    </row>
    <row r="425" spans="1:130" ht="15" hidden="1" customHeight="1">
      <c r="A425" s="1" t="s">
        <v>3</v>
      </c>
      <c r="B425" s="5">
        <v>42439.611956018518</v>
      </c>
      <c r="C425" s="5">
        <v>42465</v>
      </c>
      <c r="D425" s="5">
        <v>42579.411122685182</v>
      </c>
      <c r="E425" s="4">
        <v>5876.64</v>
      </c>
      <c r="F425" s="3" t="s">
        <v>0</v>
      </c>
      <c r="G425" s="3" t="s">
        <v>123</v>
      </c>
      <c r="H425" s="3" t="s">
        <v>112</v>
      </c>
      <c r="K425" s="2"/>
      <c r="L425" s="2"/>
      <c r="AS425" s="28">
        <f>($E425*($H$1/12))/2</f>
        <v>24.486000000000001</v>
      </c>
      <c r="AT425" s="28">
        <f t="shared" ref="AT425:BD425" si="183">($E425*($H$1/12))/2</f>
        <v>24.486000000000001</v>
      </c>
      <c r="AU425" s="28">
        <f t="shared" si="183"/>
        <v>24.486000000000001</v>
      </c>
      <c r="AV425" s="28">
        <f t="shared" si="183"/>
        <v>24.486000000000001</v>
      </c>
      <c r="AW425" s="28">
        <f t="shared" si="183"/>
        <v>24.486000000000001</v>
      </c>
      <c r="AX425" s="28">
        <f t="shared" si="183"/>
        <v>24.486000000000001</v>
      </c>
      <c r="AY425" s="28">
        <f t="shared" si="183"/>
        <v>24.486000000000001</v>
      </c>
      <c r="AZ425" s="28">
        <f t="shared" si="183"/>
        <v>24.486000000000001</v>
      </c>
      <c r="BA425" s="28">
        <f t="shared" si="183"/>
        <v>24.486000000000001</v>
      </c>
      <c r="BB425" s="28">
        <f t="shared" si="183"/>
        <v>24.486000000000001</v>
      </c>
      <c r="BC425" s="28">
        <f t="shared" si="183"/>
        <v>24.486000000000001</v>
      </c>
      <c r="BD425" s="28">
        <f t="shared" si="183"/>
        <v>24.486000000000001</v>
      </c>
      <c r="CC425" s="6" t="s">
        <v>1857</v>
      </c>
      <c r="CD425" s="28">
        <v>30.761184253259231</v>
      </c>
      <c r="DO425" s="2">
        <f>-$CD425/12</f>
        <v>-2.5634320211049357</v>
      </c>
      <c r="DP425" s="2">
        <f t="shared" ref="DP425:DZ425" si="184">-$CD425/12</f>
        <v>-2.5634320211049357</v>
      </c>
      <c r="DQ425" s="2">
        <f t="shared" si="184"/>
        <v>-2.5634320211049357</v>
      </c>
      <c r="DR425" s="2">
        <f t="shared" si="184"/>
        <v>-2.5634320211049357</v>
      </c>
      <c r="DS425" s="2">
        <f t="shared" si="184"/>
        <v>-2.5634320211049357</v>
      </c>
      <c r="DT425" s="2">
        <f t="shared" si="184"/>
        <v>-2.5634320211049357</v>
      </c>
      <c r="DU425" s="2">
        <f t="shared" si="184"/>
        <v>-2.5634320211049357</v>
      </c>
      <c r="DV425" s="2">
        <f t="shared" si="184"/>
        <v>-2.5634320211049357</v>
      </c>
      <c r="DW425" s="2">
        <f t="shared" si="184"/>
        <v>-2.5634320211049357</v>
      </c>
      <c r="DX425" s="2">
        <f t="shared" si="184"/>
        <v>-2.5634320211049357</v>
      </c>
      <c r="DY425" s="2">
        <f t="shared" si="184"/>
        <v>-2.5634320211049357</v>
      </c>
      <c r="DZ425" s="2">
        <f t="shared" si="184"/>
        <v>-2.5634320211049357</v>
      </c>
    </row>
    <row r="426" spans="1:130" ht="15" hidden="1" customHeight="1">
      <c r="A426" s="1">
        <v>10051048</v>
      </c>
      <c r="B426" s="5">
        <v>42025.558993055558</v>
      </c>
      <c r="C426" s="5">
        <v>42309</v>
      </c>
      <c r="D426" s="5">
        <v>42579.427083333336</v>
      </c>
      <c r="E426" s="7">
        <v>0</v>
      </c>
      <c r="F426" s="3" t="s">
        <v>7</v>
      </c>
      <c r="G426" s="3" t="s">
        <v>217</v>
      </c>
      <c r="H426" s="3" t="s">
        <v>214</v>
      </c>
      <c r="K426" s="2"/>
      <c r="L426" s="2"/>
    </row>
    <row r="427" spans="1:130" ht="15" hidden="1" customHeight="1">
      <c r="A427" s="1">
        <v>10051847</v>
      </c>
      <c r="B427" s="5">
        <v>42181.457199074073</v>
      </c>
      <c r="C427" s="5">
        <v>42461</v>
      </c>
      <c r="D427" s="5">
        <v>42579.427719907406</v>
      </c>
      <c r="E427" s="7">
        <v>0</v>
      </c>
      <c r="F427" s="3" t="s">
        <v>5</v>
      </c>
      <c r="G427" s="3" t="s">
        <v>217</v>
      </c>
      <c r="H427" s="3" t="s">
        <v>214</v>
      </c>
      <c r="K427" s="2"/>
      <c r="L427" s="2"/>
    </row>
    <row r="428" spans="1:130" ht="15" hidden="1" customHeight="1">
      <c r="A428" s="1" t="s">
        <v>188</v>
      </c>
      <c r="B428" s="5">
        <v>42439.598692129628</v>
      </c>
      <c r="C428" s="5">
        <v>42536</v>
      </c>
      <c r="D428" s="5">
        <v>42583.373981481483</v>
      </c>
      <c r="E428" s="7">
        <v>0</v>
      </c>
      <c r="F428" s="3" t="s">
        <v>0</v>
      </c>
      <c r="G428" s="3" t="s">
        <v>217</v>
      </c>
      <c r="H428" s="3" t="s">
        <v>214</v>
      </c>
      <c r="K428" s="2"/>
      <c r="L428" s="2"/>
    </row>
    <row r="429" spans="1:130" ht="15" hidden="1" customHeight="1">
      <c r="A429" s="1">
        <v>10055688</v>
      </c>
      <c r="B429" s="5">
        <v>42536.530659722222</v>
      </c>
      <c r="C429" s="5">
        <v>42496</v>
      </c>
      <c r="D429" s="5">
        <v>42583.375717592593</v>
      </c>
      <c r="E429" s="7">
        <v>0</v>
      </c>
      <c r="F429" s="3" t="s">
        <v>6</v>
      </c>
      <c r="G429" s="3" t="s">
        <v>217</v>
      </c>
      <c r="H429" s="3" t="s">
        <v>214</v>
      </c>
      <c r="K429" s="2"/>
      <c r="L429" s="2"/>
    </row>
    <row r="430" spans="1:130" ht="15" hidden="1" customHeight="1">
      <c r="A430" s="1">
        <v>1020370</v>
      </c>
      <c r="B430" s="5">
        <v>42053.689305555556</v>
      </c>
      <c r="C430" s="5">
        <v>42079</v>
      </c>
      <c r="D430" s="5">
        <v>42585.437835648147</v>
      </c>
      <c r="E430" s="7">
        <v>0</v>
      </c>
      <c r="F430" s="3" t="s">
        <v>4</v>
      </c>
      <c r="G430" s="3" t="s">
        <v>217</v>
      </c>
      <c r="H430" s="3" t="s">
        <v>214</v>
      </c>
      <c r="K430" s="2"/>
      <c r="L430" s="2"/>
    </row>
    <row r="431" spans="1:130" ht="15" hidden="1" customHeight="1">
      <c r="A431" s="1">
        <v>10050908</v>
      </c>
      <c r="B431" s="5">
        <v>41969.689814814818</v>
      </c>
      <c r="C431" s="5">
        <v>42459</v>
      </c>
      <c r="D431" s="5">
        <v>42604.594363425924</v>
      </c>
      <c r="E431" s="4">
        <v>0</v>
      </c>
      <c r="F431" s="3" t="s">
        <v>6</v>
      </c>
      <c r="G431" s="3" t="s">
        <v>217</v>
      </c>
      <c r="H431" s="3" t="s">
        <v>42</v>
      </c>
      <c r="K431" s="2"/>
      <c r="L431" s="2"/>
    </row>
    <row r="432" spans="1:130" ht="240" hidden="1" customHeight="1">
      <c r="A432" s="1">
        <v>10051026</v>
      </c>
      <c r="B432" s="5">
        <v>42020.701435185183</v>
      </c>
      <c r="C432" s="5">
        <v>42356</v>
      </c>
      <c r="D432" s="5">
        <v>42604.596030092594</v>
      </c>
      <c r="E432" s="2">
        <f>5320.58+2127.98+6392.09+10647.59+1055.88+7955.45+100.8+3069.18+20133.83+6110.21</f>
        <v>62913.590000000004</v>
      </c>
      <c r="F432" s="3" t="s">
        <v>7</v>
      </c>
      <c r="G432" s="10" t="s">
        <v>153</v>
      </c>
      <c r="H432" s="3" t="s">
        <v>178</v>
      </c>
      <c r="K432" s="2"/>
      <c r="L432" s="2"/>
      <c r="AG432" s="28">
        <f>($E432*($H$1/12))/2</f>
        <v>262.13995833333337</v>
      </c>
      <c r="AH432" s="28">
        <f t="shared" ref="AH432:AR433" si="185">($E432*($H$1/12))/2</f>
        <v>262.13995833333337</v>
      </c>
      <c r="AI432" s="28">
        <f t="shared" si="185"/>
        <v>262.13995833333337</v>
      </c>
      <c r="AJ432" s="28">
        <f t="shared" si="185"/>
        <v>262.13995833333337</v>
      </c>
      <c r="AK432" s="28">
        <f t="shared" si="185"/>
        <v>262.13995833333337</v>
      </c>
      <c r="AL432" s="28">
        <f t="shared" si="185"/>
        <v>262.13995833333337</v>
      </c>
      <c r="AM432" s="28">
        <f t="shared" si="185"/>
        <v>262.13995833333337</v>
      </c>
      <c r="AN432" s="28">
        <f t="shared" si="185"/>
        <v>262.13995833333337</v>
      </c>
      <c r="AO432" s="28">
        <f t="shared" si="185"/>
        <v>262.13995833333337</v>
      </c>
      <c r="AP432" s="28">
        <f t="shared" si="185"/>
        <v>262.13995833333337</v>
      </c>
      <c r="AQ432" s="28">
        <f t="shared" si="185"/>
        <v>262.13995833333337</v>
      </c>
      <c r="AR432" s="28">
        <f t="shared" si="185"/>
        <v>262.13995833333337</v>
      </c>
      <c r="AS432" s="28">
        <f>($E432*($H$1/12))</f>
        <v>524.27991666666674</v>
      </c>
      <c r="AT432" s="28">
        <f t="shared" ref="AT432:CB434" si="186">($E432*($H$1/12))</f>
        <v>524.27991666666674</v>
      </c>
      <c r="AU432" s="28">
        <f t="shared" si="186"/>
        <v>524.27991666666674</v>
      </c>
      <c r="AV432" s="28">
        <f t="shared" si="186"/>
        <v>524.27991666666674</v>
      </c>
      <c r="AW432" s="28">
        <f t="shared" si="186"/>
        <v>524.27991666666674</v>
      </c>
      <c r="AX432" s="28">
        <f t="shared" si="186"/>
        <v>524.27991666666674</v>
      </c>
      <c r="AY432" s="28">
        <f t="shared" si="186"/>
        <v>524.27991666666674</v>
      </c>
      <c r="AZ432" s="28">
        <f t="shared" si="186"/>
        <v>524.27991666666674</v>
      </c>
      <c r="BA432" s="28">
        <f t="shared" si="186"/>
        <v>524.27991666666674</v>
      </c>
      <c r="BB432" s="28">
        <f t="shared" si="186"/>
        <v>524.27991666666674</v>
      </c>
      <c r="BC432" s="28">
        <f t="shared" si="186"/>
        <v>524.27991666666674</v>
      </c>
      <c r="BD432" s="28">
        <f t="shared" si="186"/>
        <v>524.27991666666674</v>
      </c>
      <c r="BE432" s="28">
        <f t="shared" si="186"/>
        <v>524.27991666666674</v>
      </c>
      <c r="BF432" s="28">
        <f t="shared" si="186"/>
        <v>524.27991666666674</v>
      </c>
      <c r="BG432" s="28">
        <f t="shared" si="186"/>
        <v>524.27991666666674</v>
      </c>
      <c r="BH432" s="28">
        <f t="shared" si="186"/>
        <v>524.27991666666674</v>
      </c>
      <c r="BI432" s="28">
        <f t="shared" si="186"/>
        <v>524.27991666666674</v>
      </c>
      <c r="BJ432" s="28">
        <f t="shared" si="186"/>
        <v>524.27991666666674</v>
      </c>
      <c r="BK432" s="28">
        <f t="shared" si="186"/>
        <v>524.27991666666674</v>
      </c>
      <c r="BL432" s="28">
        <f t="shared" si="186"/>
        <v>524.27991666666674</v>
      </c>
      <c r="BM432" s="28">
        <f t="shared" si="186"/>
        <v>524.27991666666674</v>
      </c>
      <c r="BN432" s="28">
        <f t="shared" si="186"/>
        <v>524.27991666666674</v>
      </c>
      <c r="BO432" s="28">
        <f t="shared" si="186"/>
        <v>524.27991666666674</v>
      </c>
      <c r="BP432" s="28">
        <f t="shared" si="186"/>
        <v>524.27991666666674</v>
      </c>
      <c r="BQ432" s="28">
        <f t="shared" si="186"/>
        <v>524.27991666666674</v>
      </c>
      <c r="BR432" s="28">
        <f t="shared" si="186"/>
        <v>524.27991666666674</v>
      </c>
      <c r="BS432" s="28">
        <f t="shared" si="186"/>
        <v>524.27991666666674</v>
      </c>
      <c r="BT432" s="28">
        <f t="shared" si="186"/>
        <v>524.27991666666674</v>
      </c>
      <c r="BU432" s="28">
        <f t="shared" si="186"/>
        <v>524.27991666666674</v>
      </c>
      <c r="BV432" s="28">
        <f t="shared" si="186"/>
        <v>524.27991666666674</v>
      </c>
      <c r="BW432" s="28">
        <f t="shared" si="186"/>
        <v>524.27991666666674</v>
      </c>
      <c r="BX432" s="28">
        <f t="shared" si="186"/>
        <v>524.27991666666674</v>
      </c>
      <c r="BY432" s="28">
        <f t="shared" si="186"/>
        <v>524.27991666666674</v>
      </c>
      <c r="BZ432" s="28">
        <f t="shared" si="186"/>
        <v>524.27991666666674</v>
      </c>
      <c r="CA432" s="28">
        <f t="shared" si="186"/>
        <v>524.27991666666674</v>
      </c>
      <c r="CB432" s="28">
        <f t="shared" si="186"/>
        <v>524.27991666666674</v>
      </c>
      <c r="CC432" s="6" t="s">
        <v>1857</v>
      </c>
      <c r="CD432" s="28">
        <v>504.25880680258024</v>
      </c>
      <c r="DC432" s="2">
        <f>-$CD432/12</f>
        <v>-42.021567233548353</v>
      </c>
      <c r="DD432" s="2">
        <f t="shared" ref="DD432:DN432" si="187">-$CD432/12</f>
        <v>-42.021567233548353</v>
      </c>
      <c r="DE432" s="2">
        <f t="shared" si="187"/>
        <v>-42.021567233548353</v>
      </c>
      <c r="DF432" s="2">
        <f t="shared" si="187"/>
        <v>-42.021567233548353</v>
      </c>
      <c r="DG432" s="2">
        <f t="shared" si="187"/>
        <v>-42.021567233548353</v>
      </c>
      <c r="DH432" s="2">
        <f t="shared" si="187"/>
        <v>-42.021567233548353</v>
      </c>
      <c r="DI432" s="2">
        <f t="shared" si="187"/>
        <v>-42.021567233548353</v>
      </c>
      <c r="DJ432" s="2">
        <f t="shared" si="187"/>
        <v>-42.021567233548353</v>
      </c>
      <c r="DK432" s="2">
        <f t="shared" si="187"/>
        <v>-42.021567233548353</v>
      </c>
      <c r="DL432" s="2">
        <f t="shared" si="187"/>
        <v>-42.021567233548353</v>
      </c>
      <c r="DM432" s="2">
        <f t="shared" si="187"/>
        <v>-42.021567233548353</v>
      </c>
      <c r="DN432" s="2">
        <f t="shared" si="187"/>
        <v>-42.021567233548353</v>
      </c>
    </row>
    <row r="433" spans="1:130" ht="15" hidden="1" customHeight="1">
      <c r="A433" s="1">
        <v>10050656</v>
      </c>
      <c r="B433" s="5">
        <v>41876.442384259259</v>
      </c>
      <c r="C433" s="5">
        <v>42156</v>
      </c>
      <c r="D433" s="5">
        <v>42604.597638888888</v>
      </c>
      <c r="E433" s="4">
        <v>3194.08</v>
      </c>
      <c r="F433" s="3" t="s">
        <v>0</v>
      </c>
      <c r="G433" s="3" t="s">
        <v>121</v>
      </c>
      <c r="H433" s="3" t="s">
        <v>119</v>
      </c>
      <c r="K433" s="2"/>
      <c r="L433" s="2"/>
      <c r="AG433" s="28">
        <f>($E433*($H$1/12))/2</f>
        <v>13.308666666666666</v>
      </c>
      <c r="AH433" s="28">
        <f t="shared" si="185"/>
        <v>13.308666666666666</v>
      </c>
      <c r="AI433" s="28">
        <f t="shared" si="185"/>
        <v>13.308666666666666</v>
      </c>
      <c r="AJ433" s="28">
        <f t="shared" si="185"/>
        <v>13.308666666666666</v>
      </c>
      <c r="AK433" s="28">
        <f t="shared" si="185"/>
        <v>13.308666666666666</v>
      </c>
      <c r="AL433" s="28">
        <f t="shared" si="185"/>
        <v>13.308666666666666</v>
      </c>
      <c r="AM433" s="28">
        <f t="shared" si="185"/>
        <v>13.308666666666666</v>
      </c>
      <c r="AN433" s="28">
        <f t="shared" si="185"/>
        <v>13.308666666666666</v>
      </c>
      <c r="AO433" s="28">
        <f t="shared" si="185"/>
        <v>13.308666666666666</v>
      </c>
      <c r="AP433" s="28">
        <f t="shared" si="185"/>
        <v>13.308666666666666</v>
      </c>
      <c r="AQ433" s="28">
        <f t="shared" si="185"/>
        <v>13.308666666666666</v>
      </c>
      <c r="AR433" s="28">
        <f t="shared" si="185"/>
        <v>13.308666666666666</v>
      </c>
      <c r="AS433" s="28">
        <f t="shared" ref="AS433" si="188">($E433*($H$1/12))</f>
        <v>26.617333333333331</v>
      </c>
      <c r="AT433" s="28">
        <f t="shared" si="186"/>
        <v>26.617333333333331</v>
      </c>
      <c r="AU433" s="28">
        <f t="shared" si="186"/>
        <v>26.617333333333331</v>
      </c>
      <c r="AV433" s="28">
        <f t="shared" si="186"/>
        <v>26.617333333333331</v>
      </c>
      <c r="AW433" s="28">
        <f t="shared" si="186"/>
        <v>26.617333333333331</v>
      </c>
      <c r="AX433" s="28">
        <f t="shared" si="186"/>
        <v>26.617333333333331</v>
      </c>
      <c r="AY433" s="28">
        <f t="shared" si="186"/>
        <v>26.617333333333331</v>
      </c>
      <c r="AZ433" s="28">
        <f t="shared" si="186"/>
        <v>26.617333333333331</v>
      </c>
      <c r="BA433" s="28">
        <f t="shared" si="186"/>
        <v>26.617333333333331</v>
      </c>
      <c r="BB433" s="28">
        <f t="shared" si="186"/>
        <v>26.617333333333331</v>
      </c>
      <c r="BC433" s="28">
        <f t="shared" si="186"/>
        <v>26.617333333333331</v>
      </c>
      <c r="BD433" s="28">
        <f t="shared" si="186"/>
        <v>26.617333333333331</v>
      </c>
      <c r="BE433" s="28">
        <f t="shared" si="186"/>
        <v>26.617333333333331</v>
      </c>
      <c r="BF433" s="28">
        <f t="shared" si="186"/>
        <v>26.617333333333331</v>
      </c>
      <c r="BG433" s="28">
        <f t="shared" si="186"/>
        <v>26.617333333333331</v>
      </c>
      <c r="BH433" s="28">
        <f t="shared" si="186"/>
        <v>26.617333333333331</v>
      </c>
      <c r="BI433" s="28">
        <f t="shared" si="186"/>
        <v>26.617333333333331</v>
      </c>
      <c r="BJ433" s="28">
        <f t="shared" si="186"/>
        <v>26.617333333333331</v>
      </c>
      <c r="BK433" s="28">
        <f t="shared" si="186"/>
        <v>26.617333333333331</v>
      </c>
      <c r="BL433" s="28">
        <f t="shared" si="186"/>
        <v>26.617333333333331</v>
      </c>
      <c r="BM433" s="28">
        <f t="shared" si="186"/>
        <v>26.617333333333331</v>
      </c>
      <c r="BN433" s="28">
        <f t="shared" si="186"/>
        <v>26.617333333333331</v>
      </c>
      <c r="BO433" s="28">
        <f t="shared" si="186"/>
        <v>26.617333333333331</v>
      </c>
      <c r="BP433" s="28">
        <f t="shared" si="186"/>
        <v>26.617333333333331</v>
      </c>
      <c r="BQ433" s="28">
        <f t="shared" si="186"/>
        <v>26.617333333333331</v>
      </c>
      <c r="BR433" s="28">
        <f t="shared" si="186"/>
        <v>26.617333333333331</v>
      </c>
      <c r="BS433" s="28">
        <f t="shared" si="186"/>
        <v>26.617333333333331</v>
      </c>
      <c r="BT433" s="28">
        <f t="shared" si="186"/>
        <v>26.617333333333331</v>
      </c>
      <c r="BU433" s="28">
        <f t="shared" si="186"/>
        <v>26.617333333333331</v>
      </c>
      <c r="BV433" s="28">
        <f t="shared" si="186"/>
        <v>26.617333333333331</v>
      </c>
      <c r="BW433" s="28">
        <f t="shared" si="186"/>
        <v>26.617333333333331</v>
      </c>
      <c r="BX433" s="28">
        <f t="shared" si="186"/>
        <v>26.617333333333331</v>
      </c>
      <c r="BY433" s="28">
        <f t="shared" si="186"/>
        <v>26.617333333333331</v>
      </c>
      <c r="BZ433" s="28">
        <f t="shared" si="186"/>
        <v>26.617333333333331</v>
      </c>
      <c r="CA433" s="28">
        <f t="shared" si="186"/>
        <v>26.617333333333331</v>
      </c>
      <c r="CB433" s="28">
        <f t="shared" si="186"/>
        <v>26.617333333333331</v>
      </c>
      <c r="CC433" s="6" t="s">
        <v>1856</v>
      </c>
    </row>
    <row r="434" spans="1:130" ht="135" hidden="1" customHeight="1">
      <c r="A434" s="1" t="s">
        <v>1</v>
      </c>
      <c r="B434" s="5">
        <v>42438.476875</v>
      </c>
      <c r="C434" s="5">
        <v>42460</v>
      </c>
      <c r="D434" s="5">
        <v>42604.603576388887</v>
      </c>
      <c r="E434" s="4">
        <v>30488.55</v>
      </c>
      <c r="F434" s="3" t="s">
        <v>0</v>
      </c>
      <c r="G434" s="9" t="s">
        <v>31</v>
      </c>
      <c r="H434" s="3" t="s">
        <v>26</v>
      </c>
      <c r="K434" s="2"/>
      <c r="L434" s="2"/>
      <c r="AS434" s="28">
        <f>($E434*($H$1/12))/2</f>
        <v>127.035625</v>
      </c>
      <c r="AT434" s="28">
        <f t="shared" ref="AT434:BD434" si="189">($E434*($H$1/12))/2</f>
        <v>127.035625</v>
      </c>
      <c r="AU434" s="28">
        <f t="shared" si="189"/>
        <v>127.035625</v>
      </c>
      <c r="AV434" s="28">
        <f t="shared" si="189"/>
        <v>127.035625</v>
      </c>
      <c r="AW434" s="28">
        <f t="shared" si="189"/>
        <v>127.035625</v>
      </c>
      <c r="AX434" s="28">
        <f t="shared" si="189"/>
        <v>127.035625</v>
      </c>
      <c r="AY434" s="28">
        <f t="shared" si="189"/>
        <v>127.035625</v>
      </c>
      <c r="AZ434" s="28">
        <f t="shared" si="189"/>
        <v>127.035625</v>
      </c>
      <c r="BA434" s="28">
        <f t="shared" si="189"/>
        <v>127.035625</v>
      </c>
      <c r="BB434" s="28">
        <f t="shared" si="189"/>
        <v>127.035625</v>
      </c>
      <c r="BC434" s="28">
        <f t="shared" si="189"/>
        <v>127.035625</v>
      </c>
      <c r="BD434" s="28">
        <f t="shared" si="189"/>
        <v>127.035625</v>
      </c>
      <c r="BE434" s="28">
        <f t="shared" si="186"/>
        <v>254.07124999999999</v>
      </c>
      <c r="BF434" s="28">
        <f t="shared" si="186"/>
        <v>254.07124999999999</v>
      </c>
      <c r="BG434" s="28">
        <f t="shared" si="186"/>
        <v>254.07124999999999</v>
      </c>
      <c r="BH434" s="28">
        <f t="shared" si="186"/>
        <v>254.07124999999999</v>
      </c>
      <c r="BI434" s="28">
        <f t="shared" si="186"/>
        <v>254.07124999999999</v>
      </c>
      <c r="BJ434" s="28">
        <f t="shared" si="186"/>
        <v>254.07124999999999</v>
      </c>
      <c r="BK434" s="28">
        <f t="shared" si="186"/>
        <v>254.07124999999999</v>
      </c>
      <c r="BL434" s="28">
        <f t="shared" si="186"/>
        <v>254.07124999999999</v>
      </c>
      <c r="BM434" s="28">
        <f t="shared" si="186"/>
        <v>254.07124999999999</v>
      </c>
      <c r="BN434" s="28">
        <f t="shared" si="186"/>
        <v>254.07124999999999</v>
      </c>
      <c r="BO434" s="28">
        <f t="shared" si="186"/>
        <v>254.07124999999999</v>
      </c>
      <c r="BP434" s="28">
        <f t="shared" si="186"/>
        <v>254.07124999999999</v>
      </c>
      <c r="BQ434" s="28">
        <f t="shared" si="186"/>
        <v>254.07124999999999</v>
      </c>
      <c r="BR434" s="28">
        <f t="shared" si="186"/>
        <v>254.07124999999999</v>
      </c>
      <c r="BS434" s="28">
        <f t="shared" si="186"/>
        <v>254.07124999999999</v>
      </c>
      <c r="BT434" s="28">
        <f t="shared" si="186"/>
        <v>254.07124999999999</v>
      </c>
      <c r="BU434" s="28">
        <f t="shared" si="186"/>
        <v>254.07124999999999</v>
      </c>
      <c r="BV434" s="28">
        <f t="shared" si="186"/>
        <v>254.07124999999999</v>
      </c>
      <c r="BW434" s="28">
        <f t="shared" si="186"/>
        <v>254.07124999999999</v>
      </c>
      <c r="BX434" s="28">
        <f t="shared" si="186"/>
        <v>254.07124999999999</v>
      </c>
      <c r="BY434" s="28">
        <f t="shared" si="186"/>
        <v>254.07124999999999</v>
      </c>
      <c r="BZ434" s="28">
        <f t="shared" si="186"/>
        <v>254.07124999999999</v>
      </c>
      <c r="CA434" s="28">
        <f t="shared" si="186"/>
        <v>254.07124999999999</v>
      </c>
      <c r="CB434" s="28">
        <f t="shared" si="186"/>
        <v>254.07124999999999</v>
      </c>
      <c r="CC434" s="6" t="s">
        <v>1857</v>
      </c>
      <c r="CD434" s="28">
        <v>37.909140443651268</v>
      </c>
      <c r="DO434" s="2">
        <f>-$CD434/12</f>
        <v>-3.159095036970939</v>
      </c>
      <c r="DP434" s="2">
        <f t="shared" ref="DP434:DZ434" si="190">-$CD434/12</f>
        <v>-3.159095036970939</v>
      </c>
      <c r="DQ434" s="2">
        <f t="shared" si="190"/>
        <v>-3.159095036970939</v>
      </c>
      <c r="DR434" s="2">
        <f t="shared" si="190"/>
        <v>-3.159095036970939</v>
      </c>
      <c r="DS434" s="2">
        <f t="shared" si="190"/>
        <v>-3.159095036970939</v>
      </c>
      <c r="DT434" s="2">
        <f t="shared" si="190"/>
        <v>-3.159095036970939</v>
      </c>
      <c r="DU434" s="2">
        <f t="shared" si="190"/>
        <v>-3.159095036970939</v>
      </c>
      <c r="DV434" s="2">
        <f t="shared" si="190"/>
        <v>-3.159095036970939</v>
      </c>
      <c r="DW434" s="2">
        <f t="shared" si="190"/>
        <v>-3.159095036970939</v>
      </c>
      <c r="DX434" s="2">
        <f t="shared" si="190"/>
        <v>-3.159095036970939</v>
      </c>
      <c r="DY434" s="2">
        <f t="shared" si="190"/>
        <v>-3.159095036970939</v>
      </c>
      <c r="DZ434" s="2">
        <f t="shared" si="190"/>
        <v>-3.159095036970939</v>
      </c>
    </row>
    <row r="435" spans="1:130" ht="15" hidden="1" customHeight="1">
      <c r="A435" s="1">
        <v>10052385</v>
      </c>
      <c r="B435" s="5">
        <v>42286.384976851848</v>
      </c>
      <c r="C435" s="5">
        <v>42248</v>
      </c>
      <c r="D435" s="5">
        <v>42604.651365740741</v>
      </c>
      <c r="E435" s="7">
        <v>0</v>
      </c>
      <c r="F435" s="3" t="s">
        <v>0</v>
      </c>
      <c r="G435" s="3" t="s">
        <v>217</v>
      </c>
      <c r="H435" s="3" t="s">
        <v>214</v>
      </c>
      <c r="K435" s="2"/>
      <c r="L435" s="2"/>
    </row>
    <row r="436" spans="1:130" ht="15" hidden="1" customHeight="1">
      <c r="A436" s="1">
        <v>10052174</v>
      </c>
      <c r="B436" s="5">
        <v>42244.357847222222</v>
      </c>
      <c r="C436" s="5">
        <v>42309</v>
      </c>
      <c r="D436" s="5">
        <v>42604.65289351852</v>
      </c>
      <c r="E436" s="7">
        <v>0</v>
      </c>
      <c r="F436" s="3" t="s">
        <v>0</v>
      </c>
      <c r="G436" s="3" t="s">
        <v>217</v>
      </c>
      <c r="H436" s="3" t="s">
        <v>214</v>
      </c>
      <c r="K436" s="2"/>
      <c r="L436" s="2"/>
    </row>
    <row r="437" spans="1:130" ht="15" hidden="1" customHeight="1">
      <c r="A437" s="1">
        <v>10050192</v>
      </c>
      <c r="B437" s="5">
        <v>41774.514537037037</v>
      </c>
      <c r="C437" s="5">
        <v>42388</v>
      </c>
      <c r="D437" s="5">
        <v>42604.672349537039</v>
      </c>
      <c r="E437" s="7">
        <v>0</v>
      </c>
      <c r="F437" s="3" t="s">
        <v>186</v>
      </c>
      <c r="G437" s="3" t="s">
        <v>217</v>
      </c>
      <c r="H437" s="3" t="s">
        <v>214</v>
      </c>
      <c r="K437" s="2"/>
      <c r="L437" s="2"/>
    </row>
    <row r="438" spans="1:130" ht="15" hidden="1" customHeight="1">
      <c r="A438" s="1">
        <v>1020711</v>
      </c>
      <c r="B438" s="5">
        <v>42117.372546296298</v>
      </c>
      <c r="C438" s="5">
        <v>42369</v>
      </c>
      <c r="D438" s="5">
        <v>42605.383472222224</v>
      </c>
      <c r="E438" s="7">
        <v>0</v>
      </c>
      <c r="F438" s="3" t="s">
        <v>4</v>
      </c>
      <c r="G438" s="3" t="s">
        <v>217</v>
      </c>
      <c r="H438" s="3" t="s">
        <v>214</v>
      </c>
      <c r="K438" s="2"/>
      <c r="L438" s="2"/>
    </row>
    <row r="439" spans="1:130" ht="15" hidden="1" customHeight="1">
      <c r="A439" s="1">
        <v>10049283</v>
      </c>
      <c r="B439" s="5">
        <v>41604.465381944443</v>
      </c>
      <c r="C439" s="5">
        <v>41969</v>
      </c>
      <c r="D439" s="5">
        <v>42605.392858796295</v>
      </c>
      <c r="E439" s="7">
        <v>0</v>
      </c>
      <c r="F439" s="3" t="s">
        <v>5</v>
      </c>
      <c r="G439" s="3" t="s">
        <v>217</v>
      </c>
      <c r="H439" s="3" t="s">
        <v>214</v>
      </c>
      <c r="K439" s="2"/>
      <c r="L439" s="2"/>
    </row>
    <row r="440" spans="1:130" ht="15" hidden="1" customHeight="1">
      <c r="A440" s="1">
        <v>10054310</v>
      </c>
      <c r="B440" s="5">
        <v>42397.414085648146</v>
      </c>
      <c r="C440" s="5">
        <v>42432</v>
      </c>
      <c r="D440" s="5">
        <v>42606.597395833334</v>
      </c>
      <c r="E440" s="4">
        <v>500.79</v>
      </c>
      <c r="F440" s="3" t="s">
        <v>13</v>
      </c>
      <c r="G440" s="3" t="s">
        <v>102</v>
      </c>
      <c r="H440" s="3" t="s">
        <v>58</v>
      </c>
      <c r="K440" s="2"/>
      <c r="L440" s="2"/>
      <c r="AS440" s="28">
        <f>($E440*($H$1/12))/2</f>
        <v>2.0866250000000002</v>
      </c>
      <c r="AT440" s="28">
        <f t="shared" ref="AT440:BD440" si="191">($E440*($H$1/12))/2</f>
        <v>2.0866250000000002</v>
      </c>
      <c r="AU440" s="28">
        <f t="shared" si="191"/>
        <v>2.0866250000000002</v>
      </c>
      <c r="AV440" s="28">
        <f t="shared" si="191"/>
        <v>2.0866250000000002</v>
      </c>
      <c r="AW440" s="28">
        <f t="shared" si="191"/>
        <v>2.0866250000000002</v>
      </c>
      <c r="AX440" s="28">
        <f t="shared" si="191"/>
        <v>2.0866250000000002</v>
      </c>
      <c r="AY440" s="28">
        <f t="shared" si="191"/>
        <v>2.0866250000000002</v>
      </c>
      <c r="AZ440" s="28">
        <f t="shared" si="191"/>
        <v>2.0866250000000002</v>
      </c>
      <c r="BA440" s="28">
        <f t="shared" si="191"/>
        <v>2.0866250000000002</v>
      </c>
      <c r="BB440" s="28">
        <f t="shared" si="191"/>
        <v>2.0866250000000002</v>
      </c>
      <c r="BC440" s="28">
        <f t="shared" si="191"/>
        <v>2.0866250000000002</v>
      </c>
      <c r="BD440" s="28">
        <f t="shared" si="191"/>
        <v>2.0866250000000002</v>
      </c>
      <c r="BE440" s="28">
        <f t="shared" ref="BE440:CB440" si="192">($E440*($H$1/12))</f>
        <v>4.1732500000000003</v>
      </c>
      <c r="BF440" s="28">
        <f t="shared" si="192"/>
        <v>4.1732500000000003</v>
      </c>
      <c r="BG440" s="28">
        <f t="shared" si="192"/>
        <v>4.1732500000000003</v>
      </c>
      <c r="BH440" s="28">
        <f t="shared" si="192"/>
        <v>4.1732500000000003</v>
      </c>
      <c r="BI440" s="28">
        <f t="shared" si="192"/>
        <v>4.1732500000000003</v>
      </c>
      <c r="BJ440" s="28">
        <f t="shared" si="192"/>
        <v>4.1732500000000003</v>
      </c>
      <c r="BK440" s="28">
        <f t="shared" si="192"/>
        <v>4.1732500000000003</v>
      </c>
      <c r="BL440" s="28">
        <f t="shared" si="192"/>
        <v>4.1732500000000003</v>
      </c>
      <c r="BM440" s="28">
        <f t="shared" si="192"/>
        <v>4.1732500000000003</v>
      </c>
      <c r="BN440" s="28">
        <f t="shared" si="192"/>
        <v>4.1732500000000003</v>
      </c>
      <c r="BO440" s="28">
        <f t="shared" si="192"/>
        <v>4.1732500000000003</v>
      </c>
      <c r="BP440" s="28">
        <f t="shared" si="192"/>
        <v>4.1732500000000003</v>
      </c>
      <c r="BQ440" s="28">
        <f t="shared" si="192"/>
        <v>4.1732500000000003</v>
      </c>
      <c r="BR440" s="28">
        <f t="shared" si="192"/>
        <v>4.1732500000000003</v>
      </c>
      <c r="BS440" s="28">
        <f t="shared" si="192"/>
        <v>4.1732500000000003</v>
      </c>
      <c r="BT440" s="28">
        <f t="shared" si="192"/>
        <v>4.1732500000000003</v>
      </c>
      <c r="BU440" s="28">
        <f t="shared" si="192"/>
        <v>4.1732500000000003</v>
      </c>
      <c r="BV440" s="28">
        <f t="shared" si="192"/>
        <v>4.1732500000000003</v>
      </c>
      <c r="BW440" s="28">
        <f t="shared" si="192"/>
        <v>4.1732500000000003</v>
      </c>
      <c r="BX440" s="28">
        <f t="shared" si="192"/>
        <v>4.1732500000000003</v>
      </c>
      <c r="BY440" s="28">
        <f t="shared" si="192"/>
        <v>4.1732500000000003</v>
      </c>
      <c r="BZ440" s="28">
        <f t="shared" si="192"/>
        <v>4.1732500000000003</v>
      </c>
      <c r="CA440" s="28">
        <f t="shared" si="192"/>
        <v>4.1732500000000003</v>
      </c>
      <c r="CB440" s="28">
        <f t="shared" si="192"/>
        <v>4.1732500000000003</v>
      </c>
      <c r="CC440" s="6" t="s">
        <v>1857</v>
      </c>
      <c r="CD440" s="28">
        <v>369.50881014652123</v>
      </c>
      <c r="DO440" s="2">
        <f>-$CD440/12</f>
        <v>-30.792400845543437</v>
      </c>
      <c r="DP440" s="2">
        <f t="shared" ref="DP440:DZ440" si="193">-$CD440/12</f>
        <v>-30.792400845543437</v>
      </c>
      <c r="DQ440" s="2">
        <f t="shared" si="193"/>
        <v>-30.792400845543437</v>
      </c>
      <c r="DR440" s="2">
        <f t="shared" si="193"/>
        <v>-30.792400845543437</v>
      </c>
      <c r="DS440" s="2">
        <f t="shared" si="193"/>
        <v>-30.792400845543437</v>
      </c>
      <c r="DT440" s="2">
        <f t="shared" si="193"/>
        <v>-30.792400845543437</v>
      </c>
      <c r="DU440" s="2">
        <f t="shared" si="193"/>
        <v>-30.792400845543437</v>
      </c>
      <c r="DV440" s="2">
        <f t="shared" si="193"/>
        <v>-30.792400845543437</v>
      </c>
      <c r="DW440" s="2">
        <f t="shared" si="193"/>
        <v>-30.792400845543437</v>
      </c>
      <c r="DX440" s="2">
        <f t="shared" si="193"/>
        <v>-30.792400845543437</v>
      </c>
      <c r="DY440" s="2">
        <f t="shared" si="193"/>
        <v>-30.792400845543437</v>
      </c>
      <c r="DZ440" s="2">
        <f t="shared" si="193"/>
        <v>-30.792400845543437</v>
      </c>
    </row>
    <row r="441" spans="1:130" ht="15" hidden="1" customHeight="1">
      <c r="A441" s="1">
        <v>10052074</v>
      </c>
      <c r="B441" s="5">
        <v>42223.391956018517</v>
      </c>
      <c r="C441" s="5">
        <v>42348</v>
      </c>
      <c r="D441" s="5">
        <v>42606.600659722222</v>
      </c>
      <c r="E441" s="7">
        <v>0</v>
      </c>
      <c r="F441" s="3" t="s">
        <v>0</v>
      </c>
      <c r="G441" s="3" t="s">
        <v>217</v>
      </c>
      <c r="H441" s="3" t="s">
        <v>214</v>
      </c>
      <c r="K441" s="2"/>
      <c r="L441" s="2"/>
    </row>
    <row r="442" spans="1:130" ht="30" hidden="1" customHeight="1">
      <c r="A442" s="1">
        <v>10051087</v>
      </c>
      <c r="B442" s="5">
        <v>42031.450057870374</v>
      </c>
      <c r="C442" s="5">
        <v>42369</v>
      </c>
      <c r="D442" s="5">
        <v>42611.948750000003</v>
      </c>
      <c r="E442" s="2">
        <f>(84636/12*10)*1.07</f>
        <v>75467.100000000006</v>
      </c>
      <c r="F442" s="3" t="s">
        <v>7</v>
      </c>
      <c r="G442" s="8" t="s">
        <v>151</v>
      </c>
      <c r="H442" s="3" t="s">
        <v>96</v>
      </c>
      <c r="K442" s="2"/>
      <c r="L442" s="2"/>
      <c r="AG442" s="28">
        <f>($E442*($H$1/12))/2</f>
        <v>314.44625000000002</v>
      </c>
      <c r="AH442" s="28">
        <f t="shared" ref="AH442:AR442" si="194">($E442*($H$1/12))/2</f>
        <v>314.44625000000002</v>
      </c>
      <c r="AI442" s="28">
        <f t="shared" si="194"/>
        <v>314.44625000000002</v>
      </c>
      <c r="AJ442" s="28">
        <f t="shared" si="194"/>
        <v>314.44625000000002</v>
      </c>
      <c r="AK442" s="28">
        <f t="shared" si="194"/>
        <v>314.44625000000002</v>
      </c>
      <c r="AL442" s="28">
        <f t="shared" si="194"/>
        <v>314.44625000000002</v>
      </c>
      <c r="AM442" s="28">
        <f t="shared" si="194"/>
        <v>314.44625000000002</v>
      </c>
      <c r="AN442" s="28">
        <f t="shared" si="194"/>
        <v>314.44625000000002</v>
      </c>
      <c r="AO442" s="28">
        <f t="shared" si="194"/>
        <v>314.44625000000002</v>
      </c>
      <c r="AP442" s="28">
        <f t="shared" si="194"/>
        <v>314.44625000000002</v>
      </c>
      <c r="AQ442" s="28">
        <f t="shared" si="194"/>
        <v>314.44625000000002</v>
      </c>
      <c r="AR442" s="28">
        <f t="shared" si="194"/>
        <v>314.44625000000002</v>
      </c>
      <c r="AS442" s="28">
        <f>($E442*($H$1/12))</f>
        <v>628.89250000000004</v>
      </c>
      <c r="AT442" s="28">
        <f t="shared" ref="AT442:CB442" si="195">($E442*($H$1/12))</f>
        <v>628.89250000000004</v>
      </c>
      <c r="AU442" s="28">
        <f t="shared" si="195"/>
        <v>628.89250000000004</v>
      </c>
      <c r="AV442" s="28">
        <f t="shared" si="195"/>
        <v>628.89250000000004</v>
      </c>
      <c r="AW442" s="28">
        <f t="shared" si="195"/>
        <v>628.89250000000004</v>
      </c>
      <c r="AX442" s="28">
        <f t="shared" si="195"/>
        <v>628.89250000000004</v>
      </c>
      <c r="AY442" s="28">
        <f t="shared" si="195"/>
        <v>628.89250000000004</v>
      </c>
      <c r="AZ442" s="28">
        <f t="shared" si="195"/>
        <v>628.89250000000004</v>
      </c>
      <c r="BA442" s="28">
        <f t="shared" si="195"/>
        <v>628.89250000000004</v>
      </c>
      <c r="BB442" s="28">
        <f t="shared" si="195"/>
        <v>628.89250000000004</v>
      </c>
      <c r="BC442" s="28">
        <f t="shared" si="195"/>
        <v>628.89250000000004</v>
      </c>
      <c r="BD442" s="28">
        <f t="shared" si="195"/>
        <v>628.89250000000004</v>
      </c>
      <c r="BE442" s="28">
        <f t="shared" si="195"/>
        <v>628.89250000000004</v>
      </c>
      <c r="BF442" s="28">
        <f t="shared" si="195"/>
        <v>628.89250000000004</v>
      </c>
      <c r="BG442" s="28">
        <f t="shared" si="195"/>
        <v>628.89250000000004</v>
      </c>
      <c r="BH442" s="28">
        <f t="shared" si="195"/>
        <v>628.89250000000004</v>
      </c>
      <c r="BI442" s="28">
        <f t="shared" si="195"/>
        <v>628.89250000000004</v>
      </c>
      <c r="BJ442" s="28">
        <f t="shared" si="195"/>
        <v>628.89250000000004</v>
      </c>
      <c r="BK442" s="28">
        <f t="shared" si="195"/>
        <v>628.89250000000004</v>
      </c>
      <c r="BL442" s="28">
        <f t="shared" si="195"/>
        <v>628.89250000000004</v>
      </c>
      <c r="BM442" s="28">
        <f t="shared" si="195"/>
        <v>628.89250000000004</v>
      </c>
      <c r="BN442" s="28">
        <f t="shared" si="195"/>
        <v>628.89250000000004</v>
      </c>
      <c r="BO442" s="28">
        <f t="shared" si="195"/>
        <v>628.89250000000004</v>
      </c>
      <c r="BP442" s="28">
        <f t="shared" si="195"/>
        <v>628.89250000000004</v>
      </c>
      <c r="BQ442" s="28">
        <f t="shared" si="195"/>
        <v>628.89250000000004</v>
      </c>
      <c r="BR442" s="28">
        <f t="shared" si="195"/>
        <v>628.89250000000004</v>
      </c>
      <c r="BS442" s="28">
        <f t="shared" si="195"/>
        <v>628.89250000000004</v>
      </c>
      <c r="BT442" s="28">
        <f t="shared" si="195"/>
        <v>628.89250000000004</v>
      </c>
      <c r="BU442" s="28">
        <f t="shared" si="195"/>
        <v>628.89250000000004</v>
      </c>
      <c r="BV442" s="28">
        <f t="shared" si="195"/>
        <v>628.89250000000004</v>
      </c>
      <c r="BW442" s="28">
        <f t="shared" si="195"/>
        <v>628.89250000000004</v>
      </c>
      <c r="BX442" s="28">
        <f t="shared" si="195"/>
        <v>628.89250000000004</v>
      </c>
      <c r="BY442" s="28">
        <f t="shared" si="195"/>
        <v>628.89250000000004</v>
      </c>
      <c r="BZ442" s="28">
        <f t="shared" si="195"/>
        <v>628.89250000000004</v>
      </c>
      <c r="CA442" s="28">
        <f t="shared" si="195"/>
        <v>628.89250000000004</v>
      </c>
      <c r="CB442" s="28">
        <f t="shared" si="195"/>
        <v>628.89250000000004</v>
      </c>
      <c r="CC442" s="6" t="s">
        <v>1857</v>
      </c>
      <c r="CD442" s="28">
        <v>340.79492128478614</v>
      </c>
      <c r="DC442" s="2">
        <f>-$CD442/12</f>
        <v>-28.399576773732178</v>
      </c>
      <c r="DD442" s="2">
        <f t="shared" ref="DD442:DN442" si="196">-$CD442/12</f>
        <v>-28.399576773732178</v>
      </c>
      <c r="DE442" s="2">
        <f t="shared" si="196"/>
        <v>-28.399576773732178</v>
      </c>
      <c r="DF442" s="2">
        <f t="shared" si="196"/>
        <v>-28.399576773732178</v>
      </c>
      <c r="DG442" s="2">
        <f t="shared" si="196"/>
        <v>-28.399576773732178</v>
      </c>
      <c r="DH442" s="2">
        <f t="shared" si="196"/>
        <v>-28.399576773732178</v>
      </c>
      <c r="DI442" s="2">
        <f t="shared" si="196"/>
        <v>-28.399576773732178</v>
      </c>
      <c r="DJ442" s="2">
        <f t="shared" si="196"/>
        <v>-28.399576773732178</v>
      </c>
      <c r="DK442" s="2">
        <f t="shared" si="196"/>
        <v>-28.399576773732178</v>
      </c>
      <c r="DL442" s="2">
        <f t="shared" si="196"/>
        <v>-28.399576773732178</v>
      </c>
      <c r="DM442" s="2">
        <f t="shared" si="196"/>
        <v>-28.399576773732178</v>
      </c>
      <c r="DN442" s="2">
        <f t="shared" si="196"/>
        <v>-28.399576773732178</v>
      </c>
    </row>
    <row r="443" spans="1:130" ht="15" hidden="1" customHeight="1">
      <c r="A443" s="1">
        <v>10052230</v>
      </c>
      <c r="B443" s="5">
        <v>42257.48704861111</v>
      </c>
      <c r="C443" s="5">
        <v>42400</v>
      </c>
      <c r="D443" s="5">
        <v>42611.949895833335</v>
      </c>
      <c r="E443" s="7">
        <v>0</v>
      </c>
      <c r="F443" s="3" t="s">
        <v>0</v>
      </c>
      <c r="G443" s="3" t="s">
        <v>217</v>
      </c>
      <c r="H443" s="3" t="s">
        <v>214</v>
      </c>
      <c r="K443" s="2"/>
      <c r="L443" s="2"/>
    </row>
    <row r="444" spans="1:130" ht="15" hidden="1" customHeight="1">
      <c r="A444" s="1">
        <v>10052241</v>
      </c>
      <c r="B444" s="5">
        <v>42258.45040509259</v>
      </c>
      <c r="C444" s="5">
        <v>42515</v>
      </c>
      <c r="D444" s="5">
        <v>42611.955717592595</v>
      </c>
      <c r="E444" s="7">
        <v>0</v>
      </c>
      <c r="F444" s="3" t="s">
        <v>0</v>
      </c>
      <c r="G444" s="3" t="s">
        <v>217</v>
      </c>
      <c r="H444" s="3" t="s">
        <v>214</v>
      </c>
      <c r="K444" s="2"/>
      <c r="L444" s="2"/>
    </row>
    <row r="445" spans="1:130" ht="15" hidden="1" customHeight="1">
      <c r="A445" s="1">
        <v>10047921</v>
      </c>
      <c r="B445" s="5">
        <v>41359</v>
      </c>
      <c r="C445" s="5">
        <v>41887</v>
      </c>
      <c r="D445" s="5">
        <v>42611.956342592595</v>
      </c>
      <c r="E445" s="7">
        <v>0</v>
      </c>
      <c r="F445" s="3" t="s">
        <v>184</v>
      </c>
      <c r="G445" s="3" t="s">
        <v>217</v>
      </c>
      <c r="H445" s="3" t="s">
        <v>214</v>
      </c>
      <c r="K445" s="2"/>
      <c r="L445" s="2"/>
    </row>
    <row r="446" spans="1:130" ht="15" hidden="1" customHeight="1">
      <c r="A446" s="1">
        <v>10050661</v>
      </c>
      <c r="B446" s="5">
        <v>41878.412326388891</v>
      </c>
      <c r="C446" s="5">
        <v>42368</v>
      </c>
      <c r="D446" s="5">
        <v>42613.468761574077</v>
      </c>
      <c r="E446" s="4">
        <v>732</v>
      </c>
      <c r="F446" s="3" t="s">
        <v>6</v>
      </c>
      <c r="G446" s="8" t="s">
        <v>137</v>
      </c>
      <c r="H446" s="3" t="s">
        <v>134</v>
      </c>
      <c r="K446" s="2"/>
      <c r="L446" s="2"/>
      <c r="AG446" s="28">
        <f>($E446*($H$1/12))/2</f>
        <v>3.05</v>
      </c>
      <c r="AH446" s="28">
        <f t="shared" ref="AH446:AR446" si="197">($E446*($H$1/12))/2</f>
        <v>3.05</v>
      </c>
      <c r="AI446" s="28">
        <f t="shared" si="197"/>
        <v>3.05</v>
      </c>
      <c r="AJ446" s="28">
        <f t="shared" si="197"/>
        <v>3.05</v>
      </c>
      <c r="AK446" s="28">
        <f t="shared" si="197"/>
        <v>3.05</v>
      </c>
      <c r="AL446" s="28">
        <f t="shared" si="197"/>
        <v>3.05</v>
      </c>
      <c r="AM446" s="28">
        <f t="shared" si="197"/>
        <v>3.05</v>
      </c>
      <c r="AN446" s="28">
        <f t="shared" si="197"/>
        <v>3.05</v>
      </c>
      <c r="AO446" s="28">
        <f t="shared" si="197"/>
        <v>3.05</v>
      </c>
      <c r="AP446" s="28">
        <f t="shared" si="197"/>
        <v>3.05</v>
      </c>
      <c r="AQ446" s="28">
        <f t="shared" si="197"/>
        <v>3.05</v>
      </c>
      <c r="AR446" s="28">
        <f t="shared" si="197"/>
        <v>3.05</v>
      </c>
      <c r="AS446" s="28">
        <f>($E446*($H$1/12))</f>
        <v>6.1</v>
      </c>
      <c r="AT446" s="28">
        <f t="shared" ref="AT446:CB446" si="198">($E446*($H$1/12))</f>
        <v>6.1</v>
      </c>
      <c r="AU446" s="28">
        <f t="shared" si="198"/>
        <v>6.1</v>
      </c>
      <c r="AV446" s="28">
        <f t="shared" si="198"/>
        <v>6.1</v>
      </c>
      <c r="AW446" s="28">
        <f t="shared" si="198"/>
        <v>6.1</v>
      </c>
      <c r="AX446" s="28">
        <f t="shared" si="198"/>
        <v>6.1</v>
      </c>
      <c r="AY446" s="28">
        <f t="shared" si="198"/>
        <v>6.1</v>
      </c>
      <c r="AZ446" s="28">
        <f t="shared" si="198"/>
        <v>6.1</v>
      </c>
      <c r="BA446" s="28">
        <f t="shared" si="198"/>
        <v>6.1</v>
      </c>
      <c r="BB446" s="28">
        <f t="shared" si="198"/>
        <v>6.1</v>
      </c>
      <c r="BC446" s="28">
        <f t="shared" si="198"/>
        <v>6.1</v>
      </c>
      <c r="BD446" s="28">
        <f t="shared" si="198"/>
        <v>6.1</v>
      </c>
      <c r="BE446" s="28">
        <f t="shared" si="198"/>
        <v>6.1</v>
      </c>
      <c r="BF446" s="28">
        <f t="shared" si="198"/>
        <v>6.1</v>
      </c>
      <c r="BG446" s="28">
        <f t="shared" si="198"/>
        <v>6.1</v>
      </c>
      <c r="BH446" s="28">
        <f t="shared" si="198"/>
        <v>6.1</v>
      </c>
      <c r="BI446" s="28">
        <f t="shared" si="198"/>
        <v>6.1</v>
      </c>
      <c r="BJ446" s="28">
        <f t="shared" si="198"/>
        <v>6.1</v>
      </c>
      <c r="BK446" s="28">
        <f t="shared" si="198"/>
        <v>6.1</v>
      </c>
      <c r="BL446" s="28">
        <f t="shared" si="198"/>
        <v>6.1</v>
      </c>
      <c r="BM446" s="28">
        <f t="shared" si="198"/>
        <v>6.1</v>
      </c>
      <c r="BN446" s="28">
        <f t="shared" si="198"/>
        <v>6.1</v>
      </c>
      <c r="BO446" s="28">
        <f t="shared" si="198"/>
        <v>6.1</v>
      </c>
      <c r="BP446" s="28">
        <f t="shared" si="198"/>
        <v>6.1</v>
      </c>
      <c r="BQ446" s="28">
        <f t="shared" si="198"/>
        <v>6.1</v>
      </c>
      <c r="BR446" s="28">
        <f t="shared" si="198"/>
        <v>6.1</v>
      </c>
      <c r="BS446" s="28">
        <f t="shared" si="198"/>
        <v>6.1</v>
      </c>
      <c r="BT446" s="28">
        <f t="shared" si="198"/>
        <v>6.1</v>
      </c>
      <c r="BU446" s="28">
        <f t="shared" si="198"/>
        <v>6.1</v>
      </c>
      <c r="BV446" s="28">
        <f t="shared" si="198"/>
        <v>6.1</v>
      </c>
      <c r="BW446" s="28">
        <f t="shared" si="198"/>
        <v>6.1</v>
      </c>
      <c r="BX446" s="28">
        <f t="shared" si="198"/>
        <v>6.1</v>
      </c>
      <c r="BY446" s="28">
        <f t="shared" si="198"/>
        <v>6.1</v>
      </c>
      <c r="BZ446" s="28">
        <f t="shared" si="198"/>
        <v>6.1</v>
      </c>
      <c r="CA446" s="28">
        <f t="shared" si="198"/>
        <v>6.1</v>
      </c>
      <c r="CB446" s="28">
        <f t="shared" si="198"/>
        <v>6.1</v>
      </c>
      <c r="CC446" s="6" t="s">
        <v>1857</v>
      </c>
      <c r="CD446" s="28">
        <v>8.0386252171136245</v>
      </c>
      <c r="DC446" s="2">
        <f>-$CD446/12</f>
        <v>-0.66988543475946871</v>
      </c>
      <c r="DD446" s="2">
        <f t="shared" ref="DD446:DN446" si="199">-$CD446/12</f>
        <v>-0.66988543475946871</v>
      </c>
      <c r="DE446" s="2">
        <f t="shared" si="199"/>
        <v>-0.66988543475946871</v>
      </c>
      <c r="DF446" s="2">
        <f t="shared" si="199"/>
        <v>-0.66988543475946871</v>
      </c>
      <c r="DG446" s="2">
        <f t="shared" si="199"/>
        <v>-0.66988543475946871</v>
      </c>
      <c r="DH446" s="2">
        <f t="shared" si="199"/>
        <v>-0.66988543475946871</v>
      </c>
      <c r="DI446" s="2">
        <f t="shared" si="199"/>
        <v>-0.66988543475946871</v>
      </c>
      <c r="DJ446" s="2">
        <f t="shared" si="199"/>
        <v>-0.66988543475946871</v>
      </c>
      <c r="DK446" s="2">
        <f t="shared" si="199"/>
        <v>-0.66988543475946871</v>
      </c>
      <c r="DL446" s="2">
        <f t="shared" si="199"/>
        <v>-0.66988543475946871</v>
      </c>
      <c r="DM446" s="2">
        <f t="shared" si="199"/>
        <v>-0.66988543475946871</v>
      </c>
      <c r="DN446" s="2">
        <f t="shared" si="199"/>
        <v>-0.66988543475946871</v>
      </c>
    </row>
    <row r="447" spans="1:130" ht="15" hidden="1" customHeight="1">
      <c r="A447" s="1">
        <v>1021522</v>
      </c>
      <c r="B447" s="5">
        <v>42398.390023148146</v>
      </c>
      <c r="C447" s="5">
        <v>42548</v>
      </c>
      <c r="D447" s="5">
        <v>42619.533854166664</v>
      </c>
      <c r="E447" s="7">
        <v>0</v>
      </c>
      <c r="F447" s="3" t="s">
        <v>0</v>
      </c>
      <c r="G447" s="3" t="s">
        <v>217</v>
      </c>
      <c r="H447" s="3" t="s">
        <v>214</v>
      </c>
      <c r="K447" s="2"/>
      <c r="L447" s="2"/>
    </row>
    <row r="448" spans="1:130" ht="15" hidden="1" customHeight="1">
      <c r="A448" s="1">
        <v>10056127</v>
      </c>
      <c r="B448" s="5">
        <v>42620.701342592591</v>
      </c>
      <c r="C448" s="5">
        <v>42705</v>
      </c>
      <c r="D448" s="5">
        <v>42621.726759259262</v>
      </c>
      <c r="E448" s="7">
        <v>1508.52</v>
      </c>
      <c r="F448" s="3" t="s">
        <v>0</v>
      </c>
      <c r="G448" s="3" t="s">
        <v>136</v>
      </c>
      <c r="H448" s="3" t="s">
        <v>88</v>
      </c>
      <c r="K448" s="2"/>
      <c r="L448" s="2"/>
      <c r="AS448" s="28">
        <f>($E448*($H$1/12))/2</f>
        <v>6.2854999999999999</v>
      </c>
      <c r="AT448" s="28">
        <f t="shared" ref="AT448:BD449" si="200">($E448*($H$1/12))/2</f>
        <v>6.2854999999999999</v>
      </c>
      <c r="AU448" s="28">
        <f t="shared" si="200"/>
        <v>6.2854999999999999</v>
      </c>
      <c r="AV448" s="28">
        <f t="shared" si="200"/>
        <v>6.2854999999999999</v>
      </c>
      <c r="AW448" s="28">
        <f t="shared" si="200"/>
        <v>6.2854999999999999</v>
      </c>
      <c r="AX448" s="28">
        <f t="shared" si="200"/>
        <v>6.2854999999999999</v>
      </c>
      <c r="AY448" s="28">
        <f t="shared" si="200"/>
        <v>6.2854999999999999</v>
      </c>
      <c r="AZ448" s="28">
        <f t="shared" si="200"/>
        <v>6.2854999999999999</v>
      </c>
      <c r="BA448" s="28">
        <f t="shared" si="200"/>
        <v>6.2854999999999999</v>
      </c>
      <c r="BB448" s="28">
        <f t="shared" si="200"/>
        <v>6.2854999999999999</v>
      </c>
      <c r="BC448" s="28">
        <f t="shared" si="200"/>
        <v>6.2854999999999999</v>
      </c>
      <c r="BD448" s="28">
        <f t="shared" si="200"/>
        <v>6.2854999999999999</v>
      </c>
      <c r="BE448" s="28">
        <f>($E448*($H$1/12))</f>
        <v>12.571</v>
      </c>
      <c r="BF448" s="28">
        <f t="shared" ref="BF448:CB449" si="201">($E448*($H$1/12))</f>
        <v>12.571</v>
      </c>
      <c r="BG448" s="28">
        <f t="shared" si="201"/>
        <v>12.571</v>
      </c>
      <c r="BH448" s="28">
        <f t="shared" si="201"/>
        <v>12.571</v>
      </c>
      <c r="BI448" s="28">
        <f t="shared" si="201"/>
        <v>12.571</v>
      </c>
      <c r="BJ448" s="28">
        <f t="shared" si="201"/>
        <v>12.571</v>
      </c>
      <c r="BK448" s="28">
        <f t="shared" si="201"/>
        <v>12.571</v>
      </c>
      <c r="BL448" s="28">
        <f t="shared" si="201"/>
        <v>12.571</v>
      </c>
      <c r="BM448" s="28">
        <f t="shared" si="201"/>
        <v>12.571</v>
      </c>
      <c r="BN448" s="28">
        <f t="shared" si="201"/>
        <v>12.571</v>
      </c>
      <c r="BO448" s="28">
        <f t="shared" si="201"/>
        <v>12.571</v>
      </c>
      <c r="BP448" s="28">
        <f t="shared" si="201"/>
        <v>12.571</v>
      </c>
      <c r="BQ448" s="28">
        <f t="shared" si="201"/>
        <v>12.571</v>
      </c>
      <c r="BR448" s="28">
        <f t="shared" si="201"/>
        <v>12.571</v>
      </c>
      <c r="BS448" s="28">
        <f t="shared" si="201"/>
        <v>12.571</v>
      </c>
      <c r="BT448" s="28">
        <f t="shared" si="201"/>
        <v>12.571</v>
      </c>
      <c r="BU448" s="28">
        <f t="shared" si="201"/>
        <v>12.571</v>
      </c>
      <c r="BV448" s="28">
        <f t="shared" si="201"/>
        <v>12.571</v>
      </c>
      <c r="BW448" s="28">
        <f t="shared" si="201"/>
        <v>12.571</v>
      </c>
      <c r="BX448" s="28">
        <f t="shared" si="201"/>
        <v>12.571</v>
      </c>
      <c r="BY448" s="28">
        <f t="shared" si="201"/>
        <v>12.571</v>
      </c>
      <c r="BZ448" s="28">
        <f t="shared" si="201"/>
        <v>12.571</v>
      </c>
      <c r="CA448" s="28">
        <f t="shared" si="201"/>
        <v>12.571</v>
      </c>
      <c r="CB448" s="28">
        <f t="shared" si="201"/>
        <v>12.571</v>
      </c>
      <c r="CC448" s="6" t="s">
        <v>1856</v>
      </c>
    </row>
    <row r="449" spans="1:130" ht="15" hidden="1" customHeight="1">
      <c r="A449" s="1">
        <v>10054329</v>
      </c>
      <c r="B449" s="5">
        <v>42402.512962962966</v>
      </c>
      <c r="C449" s="5">
        <v>42460</v>
      </c>
      <c r="D449" s="5">
        <v>42668.386064814818</v>
      </c>
      <c r="E449" s="4">
        <v>3419.67</v>
      </c>
      <c r="F449" s="3" t="s">
        <v>8</v>
      </c>
      <c r="G449" s="3" t="s">
        <v>125</v>
      </c>
      <c r="H449" s="3" t="s">
        <v>112</v>
      </c>
      <c r="K449" s="2"/>
      <c r="L449" s="2"/>
      <c r="AS449" s="28">
        <f>($E449*($H$1/12))/2</f>
        <v>14.248625000000001</v>
      </c>
      <c r="AT449" s="28">
        <f t="shared" si="200"/>
        <v>14.248625000000001</v>
      </c>
      <c r="AU449" s="28">
        <f t="shared" si="200"/>
        <v>14.248625000000001</v>
      </c>
      <c r="AV449" s="28">
        <f t="shared" si="200"/>
        <v>14.248625000000001</v>
      </c>
      <c r="AW449" s="28">
        <f t="shared" si="200"/>
        <v>14.248625000000001</v>
      </c>
      <c r="AX449" s="28">
        <f t="shared" si="200"/>
        <v>14.248625000000001</v>
      </c>
      <c r="AY449" s="28">
        <f t="shared" si="200"/>
        <v>14.248625000000001</v>
      </c>
      <c r="AZ449" s="28">
        <f t="shared" si="200"/>
        <v>14.248625000000001</v>
      </c>
      <c r="BA449" s="28">
        <f t="shared" si="200"/>
        <v>14.248625000000001</v>
      </c>
      <c r="BB449" s="28">
        <f t="shared" si="200"/>
        <v>14.248625000000001</v>
      </c>
      <c r="BC449" s="28">
        <f t="shared" si="200"/>
        <v>14.248625000000001</v>
      </c>
      <c r="BD449" s="28">
        <f t="shared" si="200"/>
        <v>14.248625000000001</v>
      </c>
      <c r="BE449" s="28">
        <f t="shared" ref="BE449" si="202">($E449*($H$1/12))</f>
        <v>28.497250000000001</v>
      </c>
      <c r="BF449" s="28">
        <f t="shared" si="201"/>
        <v>28.497250000000001</v>
      </c>
      <c r="BG449" s="28">
        <f t="shared" si="201"/>
        <v>28.497250000000001</v>
      </c>
      <c r="BH449" s="28">
        <f t="shared" si="201"/>
        <v>28.497250000000001</v>
      </c>
      <c r="BI449" s="28">
        <f t="shared" si="201"/>
        <v>28.497250000000001</v>
      </c>
      <c r="BJ449" s="28">
        <f t="shared" si="201"/>
        <v>28.497250000000001</v>
      </c>
      <c r="BK449" s="28">
        <f t="shared" si="201"/>
        <v>28.497250000000001</v>
      </c>
      <c r="BL449" s="28">
        <f t="shared" si="201"/>
        <v>28.497250000000001</v>
      </c>
      <c r="BM449" s="28">
        <f t="shared" si="201"/>
        <v>28.497250000000001</v>
      </c>
      <c r="BN449" s="28">
        <f t="shared" si="201"/>
        <v>28.497250000000001</v>
      </c>
      <c r="BO449" s="28">
        <f t="shared" si="201"/>
        <v>28.497250000000001</v>
      </c>
      <c r="BP449" s="28">
        <f t="shared" si="201"/>
        <v>28.497250000000001</v>
      </c>
      <c r="BQ449" s="28">
        <f t="shared" si="201"/>
        <v>28.497250000000001</v>
      </c>
      <c r="BR449" s="28">
        <f t="shared" si="201"/>
        <v>28.497250000000001</v>
      </c>
      <c r="BS449" s="28">
        <f t="shared" si="201"/>
        <v>28.497250000000001</v>
      </c>
      <c r="BT449" s="28">
        <f t="shared" si="201"/>
        <v>28.497250000000001</v>
      </c>
      <c r="BU449" s="28">
        <f t="shared" si="201"/>
        <v>28.497250000000001</v>
      </c>
      <c r="BV449" s="28">
        <f t="shared" si="201"/>
        <v>28.497250000000001</v>
      </c>
      <c r="BW449" s="28">
        <f t="shared" si="201"/>
        <v>28.497250000000001</v>
      </c>
      <c r="BX449" s="28">
        <f t="shared" si="201"/>
        <v>28.497250000000001</v>
      </c>
      <c r="BY449" s="28">
        <f t="shared" si="201"/>
        <v>28.497250000000001</v>
      </c>
      <c r="BZ449" s="28">
        <f t="shared" si="201"/>
        <v>28.497250000000001</v>
      </c>
      <c r="CA449" s="28">
        <f t="shared" si="201"/>
        <v>28.497250000000001</v>
      </c>
      <c r="CB449" s="28">
        <f t="shared" si="201"/>
        <v>28.497250000000001</v>
      </c>
      <c r="CC449" s="6" t="s">
        <v>1857</v>
      </c>
      <c r="CD449" s="28">
        <v>3.3228834072331059</v>
      </c>
      <c r="DO449" s="2">
        <f>-$CD449/12</f>
        <v>-0.27690695060275883</v>
      </c>
      <c r="DP449" s="2">
        <f t="shared" ref="DP449:DZ449" si="203">-$CD449/12</f>
        <v>-0.27690695060275883</v>
      </c>
      <c r="DQ449" s="2">
        <f t="shared" si="203"/>
        <v>-0.27690695060275883</v>
      </c>
      <c r="DR449" s="2">
        <f t="shared" si="203"/>
        <v>-0.27690695060275883</v>
      </c>
      <c r="DS449" s="2">
        <f t="shared" si="203"/>
        <v>-0.27690695060275883</v>
      </c>
      <c r="DT449" s="2">
        <f t="shared" si="203"/>
        <v>-0.27690695060275883</v>
      </c>
      <c r="DU449" s="2">
        <f t="shared" si="203"/>
        <v>-0.27690695060275883</v>
      </c>
      <c r="DV449" s="2">
        <f t="shared" si="203"/>
        <v>-0.27690695060275883</v>
      </c>
      <c r="DW449" s="2">
        <f t="shared" si="203"/>
        <v>-0.27690695060275883</v>
      </c>
      <c r="DX449" s="2">
        <f t="shared" si="203"/>
        <v>-0.27690695060275883</v>
      </c>
      <c r="DY449" s="2">
        <f t="shared" si="203"/>
        <v>-0.27690695060275883</v>
      </c>
      <c r="DZ449" s="2">
        <f t="shared" si="203"/>
        <v>-0.27690695060275883</v>
      </c>
    </row>
    <row r="450" spans="1:130" ht="15" hidden="1" customHeight="1">
      <c r="A450" s="1" t="s">
        <v>206</v>
      </c>
      <c r="B450" s="5">
        <v>42452.603680555556</v>
      </c>
      <c r="C450" s="5">
        <v>42551</v>
      </c>
      <c r="D450" s="5">
        <v>42689.449756944443</v>
      </c>
      <c r="E450" s="7">
        <v>0</v>
      </c>
      <c r="F450" s="3" t="s">
        <v>0</v>
      </c>
      <c r="G450" s="3" t="s">
        <v>217</v>
      </c>
      <c r="H450" s="3" t="s">
        <v>214</v>
      </c>
      <c r="K450" s="2"/>
      <c r="L450" s="2"/>
    </row>
    <row r="451" spans="1:130" ht="15" hidden="1" customHeight="1">
      <c r="A451" s="1" t="s">
        <v>205</v>
      </c>
      <c r="B451" s="5">
        <v>42439.624224537038</v>
      </c>
      <c r="C451" s="5">
        <v>42429</v>
      </c>
      <c r="D451" s="5">
        <v>42689.450358796297</v>
      </c>
      <c r="E451" s="7">
        <v>0</v>
      </c>
      <c r="F451" s="3" t="s">
        <v>0</v>
      </c>
      <c r="G451" s="3" t="s">
        <v>217</v>
      </c>
      <c r="H451" s="3" t="s">
        <v>214</v>
      </c>
      <c r="K451" s="2"/>
      <c r="L451" s="2"/>
    </row>
    <row r="452" spans="1:130" ht="15" hidden="1" customHeight="1">
      <c r="A452" s="1">
        <v>10049440</v>
      </c>
      <c r="B452" s="5">
        <v>41646.427951388891</v>
      </c>
      <c r="C452" s="5">
        <v>42551</v>
      </c>
      <c r="D452" s="5">
        <v>42689.570960648147</v>
      </c>
      <c r="E452" s="4">
        <v>1377.34</v>
      </c>
      <c r="F452" s="3" t="s">
        <v>6</v>
      </c>
      <c r="G452" s="8" t="s">
        <v>64</v>
      </c>
      <c r="H452" s="3" t="s">
        <v>63</v>
      </c>
      <c r="K452" s="2"/>
      <c r="L452" s="2"/>
      <c r="AS452" s="28">
        <f>($E452*($H$1/12))/2</f>
        <v>5.7389166666666664</v>
      </c>
      <c r="AT452" s="28">
        <f t="shared" ref="AT452:BD452" si="204">($E452*($H$1/12))/2</f>
        <v>5.7389166666666664</v>
      </c>
      <c r="AU452" s="28">
        <f t="shared" si="204"/>
        <v>5.7389166666666664</v>
      </c>
      <c r="AV452" s="28">
        <f t="shared" si="204"/>
        <v>5.7389166666666664</v>
      </c>
      <c r="AW452" s="28">
        <f t="shared" si="204"/>
        <v>5.7389166666666664</v>
      </c>
      <c r="AX452" s="28">
        <f t="shared" si="204"/>
        <v>5.7389166666666664</v>
      </c>
      <c r="AY452" s="28">
        <f t="shared" si="204"/>
        <v>5.7389166666666664</v>
      </c>
      <c r="AZ452" s="28">
        <f t="shared" si="204"/>
        <v>5.7389166666666664</v>
      </c>
      <c r="BA452" s="28">
        <f t="shared" si="204"/>
        <v>5.7389166666666664</v>
      </c>
      <c r="BB452" s="28">
        <f t="shared" si="204"/>
        <v>5.7389166666666664</v>
      </c>
      <c r="BC452" s="28">
        <f t="shared" si="204"/>
        <v>5.7389166666666664</v>
      </c>
      <c r="BD452" s="28">
        <f t="shared" si="204"/>
        <v>5.7389166666666664</v>
      </c>
      <c r="BE452" s="28">
        <f t="shared" ref="BE452:CB452" si="205">($E452*($H$1/12))</f>
        <v>11.477833333333333</v>
      </c>
      <c r="BF452" s="28">
        <f t="shared" si="205"/>
        <v>11.477833333333333</v>
      </c>
      <c r="BG452" s="28">
        <f t="shared" si="205"/>
        <v>11.477833333333333</v>
      </c>
      <c r="BH452" s="28">
        <f t="shared" si="205"/>
        <v>11.477833333333333</v>
      </c>
      <c r="BI452" s="28">
        <f t="shared" si="205"/>
        <v>11.477833333333333</v>
      </c>
      <c r="BJ452" s="28">
        <f t="shared" si="205"/>
        <v>11.477833333333333</v>
      </c>
      <c r="BK452" s="28">
        <f t="shared" si="205"/>
        <v>11.477833333333333</v>
      </c>
      <c r="BL452" s="28">
        <f t="shared" si="205"/>
        <v>11.477833333333333</v>
      </c>
      <c r="BM452" s="28">
        <f t="shared" si="205"/>
        <v>11.477833333333333</v>
      </c>
      <c r="BN452" s="28">
        <f t="shared" si="205"/>
        <v>11.477833333333333</v>
      </c>
      <c r="BO452" s="28">
        <f t="shared" si="205"/>
        <v>11.477833333333333</v>
      </c>
      <c r="BP452" s="28">
        <f t="shared" si="205"/>
        <v>11.477833333333333</v>
      </c>
      <c r="BQ452" s="28">
        <f t="shared" si="205"/>
        <v>11.477833333333333</v>
      </c>
      <c r="BR452" s="28">
        <f t="shared" si="205"/>
        <v>11.477833333333333</v>
      </c>
      <c r="BS452" s="28">
        <f t="shared" si="205"/>
        <v>11.477833333333333</v>
      </c>
      <c r="BT452" s="28">
        <f t="shared" si="205"/>
        <v>11.477833333333333</v>
      </c>
      <c r="BU452" s="28">
        <f t="shared" si="205"/>
        <v>11.477833333333333</v>
      </c>
      <c r="BV452" s="28">
        <f t="shared" si="205"/>
        <v>11.477833333333333</v>
      </c>
      <c r="BW452" s="28">
        <f t="shared" si="205"/>
        <v>11.477833333333333</v>
      </c>
      <c r="BX452" s="28">
        <f t="shared" si="205"/>
        <v>11.477833333333333</v>
      </c>
      <c r="BY452" s="28">
        <f t="shared" si="205"/>
        <v>11.477833333333333</v>
      </c>
      <c r="BZ452" s="28">
        <f t="shared" si="205"/>
        <v>11.477833333333333</v>
      </c>
      <c r="CA452" s="28">
        <f t="shared" si="205"/>
        <v>11.477833333333333</v>
      </c>
      <c r="CB452" s="28">
        <f t="shared" si="205"/>
        <v>11.477833333333333</v>
      </c>
      <c r="CC452" s="6" t="s">
        <v>1857</v>
      </c>
      <c r="CD452" s="28">
        <v>23.223592584979738</v>
      </c>
      <c r="DO452" s="2">
        <f>-$CD452/12</f>
        <v>-1.9352993820816449</v>
      </c>
      <c r="DP452" s="2">
        <f t="shared" ref="DP452:DZ452" si="206">-$CD452/12</f>
        <v>-1.9352993820816449</v>
      </c>
      <c r="DQ452" s="2">
        <f t="shared" si="206"/>
        <v>-1.9352993820816449</v>
      </c>
      <c r="DR452" s="2">
        <f t="shared" si="206"/>
        <v>-1.9352993820816449</v>
      </c>
      <c r="DS452" s="2">
        <f t="shared" si="206"/>
        <v>-1.9352993820816449</v>
      </c>
      <c r="DT452" s="2">
        <f t="shared" si="206"/>
        <v>-1.9352993820816449</v>
      </c>
      <c r="DU452" s="2">
        <f t="shared" si="206"/>
        <v>-1.9352993820816449</v>
      </c>
      <c r="DV452" s="2">
        <f t="shared" si="206"/>
        <v>-1.9352993820816449</v>
      </c>
      <c r="DW452" s="2">
        <f t="shared" si="206"/>
        <v>-1.9352993820816449</v>
      </c>
      <c r="DX452" s="2">
        <f t="shared" si="206"/>
        <v>-1.9352993820816449</v>
      </c>
      <c r="DY452" s="2">
        <f t="shared" si="206"/>
        <v>-1.9352993820816449</v>
      </c>
      <c r="DZ452" s="2">
        <f t="shared" si="206"/>
        <v>-1.9352993820816449</v>
      </c>
    </row>
    <row r="453" spans="1:130" ht="15" hidden="1" customHeight="1">
      <c r="A453" s="1">
        <v>10051156</v>
      </c>
      <c r="B453" s="5">
        <v>42044.659942129627</v>
      </c>
      <c r="C453" s="5">
        <v>42353</v>
      </c>
      <c r="D453" s="5">
        <v>42689.571886574071</v>
      </c>
      <c r="E453" s="7">
        <v>0</v>
      </c>
      <c r="F453" s="3" t="s">
        <v>0</v>
      </c>
      <c r="G453" s="3" t="s">
        <v>217</v>
      </c>
      <c r="H453" s="3" t="s">
        <v>214</v>
      </c>
      <c r="K453" s="2"/>
      <c r="L453" s="2"/>
    </row>
    <row r="454" spans="1:130" ht="15" hidden="1" customHeight="1">
      <c r="A454" s="1" t="s">
        <v>199</v>
      </c>
      <c r="B454" s="5">
        <v>42439.599421296298</v>
      </c>
      <c r="C454" s="5">
        <v>42430</v>
      </c>
      <c r="D454" s="5">
        <v>42689.573344907411</v>
      </c>
      <c r="E454" s="7">
        <v>0</v>
      </c>
      <c r="F454" s="3" t="s">
        <v>13</v>
      </c>
      <c r="G454" s="3" t="s">
        <v>217</v>
      </c>
      <c r="H454" s="3" t="s">
        <v>214</v>
      </c>
      <c r="K454" s="2"/>
      <c r="L454" s="2"/>
    </row>
    <row r="455" spans="1:130" ht="15" hidden="1" customHeight="1">
      <c r="A455" s="1">
        <v>10055052</v>
      </c>
      <c r="B455" s="5">
        <v>42494.669189814813</v>
      </c>
      <c r="C455" s="5">
        <v>42536</v>
      </c>
      <c r="D455" s="5">
        <v>42690.414131944446</v>
      </c>
      <c r="E455" s="7">
        <v>0</v>
      </c>
      <c r="F455" s="3" t="s">
        <v>13</v>
      </c>
      <c r="G455" s="3" t="s">
        <v>217</v>
      </c>
      <c r="H455" s="3" t="s">
        <v>214</v>
      </c>
      <c r="K455" s="2"/>
      <c r="L455" s="2"/>
    </row>
    <row r="456" spans="1:130" ht="15" hidden="1" customHeight="1">
      <c r="A456" s="1" t="s">
        <v>202</v>
      </c>
      <c r="B456" s="5">
        <v>42439.651828703703</v>
      </c>
      <c r="C456" s="5">
        <v>42369</v>
      </c>
      <c r="D456" s="5">
        <v>42691.894375000003</v>
      </c>
      <c r="E456" s="4">
        <v>0</v>
      </c>
      <c r="F456" s="3" t="s">
        <v>0</v>
      </c>
      <c r="G456" s="3" t="s">
        <v>217</v>
      </c>
      <c r="H456" s="3" t="s">
        <v>214</v>
      </c>
      <c r="K456" s="2"/>
      <c r="L456" s="2"/>
    </row>
    <row r="457" spans="1:130" ht="15" hidden="1" customHeight="1">
      <c r="A457" s="1" t="s">
        <v>203</v>
      </c>
      <c r="B457" s="5">
        <v>42439.617094907408</v>
      </c>
      <c r="C457" s="5">
        <v>42552</v>
      </c>
      <c r="D457" s="5">
        <v>42691.896608796298</v>
      </c>
      <c r="E457" s="7">
        <v>0</v>
      </c>
      <c r="F457" s="3" t="s">
        <v>0</v>
      </c>
      <c r="G457" s="3" t="s">
        <v>217</v>
      </c>
      <c r="H457" s="3" t="s">
        <v>214</v>
      </c>
      <c r="K457" s="2"/>
      <c r="L457" s="2"/>
    </row>
    <row r="458" spans="1:130" ht="15" hidden="1" customHeight="1">
      <c r="A458" s="1">
        <v>10049428</v>
      </c>
      <c r="B458" s="5">
        <v>41641.511655092596</v>
      </c>
      <c r="C458" s="5">
        <v>42369</v>
      </c>
      <c r="D458" s="5">
        <v>42691.899756944447</v>
      </c>
      <c r="E458" s="7">
        <v>0</v>
      </c>
      <c r="F458" s="3" t="s">
        <v>0</v>
      </c>
      <c r="G458" s="3" t="s">
        <v>217</v>
      </c>
      <c r="H458" s="3" t="s">
        <v>214</v>
      </c>
      <c r="K458" s="2"/>
      <c r="L458" s="2"/>
    </row>
    <row r="459" spans="1:130" ht="60" hidden="1" customHeight="1">
      <c r="A459" s="1">
        <v>10053960</v>
      </c>
      <c r="B459" s="5">
        <v>42349.655659722222</v>
      </c>
      <c r="C459" s="5">
        <v>42579</v>
      </c>
      <c r="D459" s="5">
        <v>42691.900335648148</v>
      </c>
      <c r="E459" s="4">
        <v>28297.759999999998</v>
      </c>
      <c r="F459" s="3" t="s">
        <v>5</v>
      </c>
      <c r="G459" s="8" t="s">
        <v>87</v>
      </c>
      <c r="H459" s="3" t="s">
        <v>84</v>
      </c>
      <c r="K459" s="2"/>
      <c r="L459" s="2"/>
      <c r="AS459" s="28">
        <f>($E459*($H$1/12))/2</f>
        <v>117.90733333333333</v>
      </c>
      <c r="AT459" s="28">
        <f t="shared" ref="AT459:BD459" si="207">($E459*($H$1/12))/2</f>
        <v>117.90733333333333</v>
      </c>
      <c r="AU459" s="28">
        <f t="shared" si="207"/>
        <v>117.90733333333333</v>
      </c>
      <c r="AV459" s="28">
        <f t="shared" si="207"/>
        <v>117.90733333333333</v>
      </c>
      <c r="AW459" s="28">
        <f t="shared" si="207"/>
        <v>117.90733333333333</v>
      </c>
      <c r="AX459" s="28">
        <f t="shared" si="207"/>
        <v>117.90733333333333</v>
      </c>
      <c r="AY459" s="28">
        <f t="shared" si="207"/>
        <v>117.90733333333333</v>
      </c>
      <c r="AZ459" s="28">
        <f t="shared" si="207"/>
        <v>117.90733333333333</v>
      </c>
      <c r="BA459" s="28">
        <f t="shared" si="207"/>
        <v>117.90733333333333</v>
      </c>
      <c r="BB459" s="28">
        <f t="shared" si="207"/>
        <v>117.90733333333333</v>
      </c>
      <c r="BC459" s="28">
        <f t="shared" si="207"/>
        <v>117.90733333333333</v>
      </c>
      <c r="BD459" s="28">
        <f t="shared" si="207"/>
        <v>117.90733333333333</v>
      </c>
      <c r="BE459" s="28">
        <f t="shared" ref="BE459:CB459" si="208">($E459*($H$1/12))</f>
        <v>235.81466666666665</v>
      </c>
      <c r="BF459" s="28">
        <f t="shared" si="208"/>
        <v>235.81466666666665</v>
      </c>
      <c r="BG459" s="28">
        <f t="shared" si="208"/>
        <v>235.81466666666665</v>
      </c>
      <c r="BH459" s="28">
        <f t="shared" si="208"/>
        <v>235.81466666666665</v>
      </c>
      <c r="BI459" s="28">
        <f t="shared" si="208"/>
        <v>235.81466666666665</v>
      </c>
      <c r="BJ459" s="28">
        <f t="shared" si="208"/>
        <v>235.81466666666665</v>
      </c>
      <c r="BK459" s="28">
        <f t="shared" si="208"/>
        <v>235.81466666666665</v>
      </c>
      <c r="BL459" s="28">
        <f t="shared" si="208"/>
        <v>235.81466666666665</v>
      </c>
      <c r="BM459" s="28">
        <f t="shared" si="208"/>
        <v>235.81466666666665</v>
      </c>
      <c r="BN459" s="28">
        <f t="shared" si="208"/>
        <v>235.81466666666665</v>
      </c>
      <c r="BO459" s="28">
        <f t="shared" si="208"/>
        <v>235.81466666666665</v>
      </c>
      <c r="BP459" s="28">
        <f t="shared" si="208"/>
        <v>235.81466666666665</v>
      </c>
      <c r="BQ459" s="28">
        <f t="shared" si="208"/>
        <v>235.81466666666665</v>
      </c>
      <c r="BR459" s="28">
        <f t="shared" si="208"/>
        <v>235.81466666666665</v>
      </c>
      <c r="BS459" s="28">
        <f t="shared" si="208"/>
        <v>235.81466666666665</v>
      </c>
      <c r="BT459" s="28">
        <f t="shared" si="208"/>
        <v>235.81466666666665</v>
      </c>
      <c r="BU459" s="28">
        <f t="shared" si="208"/>
        <v>235.81466666666665</v>
      </c>
      <c r="BV459" s="28">
        <f t="shared" si="208"/>
        <v>235.81466666666665</v>
      </c>
      <c r="BW459" s="28">
        <f t="shared" si="208"/>
        <v>235.81466666666665</v>
      </c>
      <c r="BX459" s="28">
        <f t="shared" si="208"/>
        <v>235.81466666666665</v>
      </c>
      <c r="BY459" s="28">
        <f t="shared" si="208"/>
        <v>235.81466666666665</v>
      </c>
      <c r="BZ459" s="28">
        <f t="shared" si="208"/>
        <v>235.81466666666665</v>
      </c>
      <c r="CA459" s="28">
        <f t="shared" si="208"/>
        <v>235.81466666666665</v>
      </c>
      <c r="CB459" s="28">
        <f t="shared" si="208"/>
        <v>235.81466666666665</v>
      </c>
      <c r="CC459" s="6" t="s">
        <v>1856</v>
      </c>
    </row>
    <row r="460" spans="1:130" ht="15" hidden="1" customHeight="1">
      <c r="A460" s="1">
        <v>10054419</v>
      </c>
      <c r="B460" s="5">
        <v>42417.438078703701</v>
      </c>
      <c r="C460" s="5">
        <v>42551</v>
      </c>
      <c r="D460" s="5">
        <v>42691.901770833334</v>
      </c>
      <c r="E460" s="4">
        <v>0</v>
      </c>
      <c r="F460" s="3" t="s">
        <v>8</v>
      </c>
      <c r="G460" s="3" t="s">
        <v>217</v>
      </c>
      <c r="H460" s="3" t="s">
        <v>119</v>
      </c>
      <c r="K460" s="2"/>
      <c r="L460" s="2"/>
    </row>
    <row r="461" spans="1:130" ht="15" hidden="1" customHeight="1">
      <c r="A461" s="1" t="s">
        <v>204</v>
      </c>
      <c r="B461" s="5">
        <v>42439.622870370367</v>
      </c>
      <c r="C461" s="5">
        <v>42430</v>
      </c>
      <c r="D461" s="5">
        <v>42691.921412037038</v>
      </c>
      <c r="E461" s="7">
        <v>0</v>
      </c>
      <c r="F461" s="3" t="s">
        <v>0</v>
      </c>
      <c r="G461" s="3" t="s">
        <v>217</v>
      </c>
      <c r="H461" s="3" t="s">
        <v>214</v>
      </c>
      <c r="K461" s="2"/>
      <c r="L461" s="2"/>
    </row>
    <row r="462" spans="1:130" ht="15" hidden="1" customHeight="1">
      <c r="A462" s="1" t="s">
        <v>14</v>
      </c>
      <c r="B462" s="5">
        <v>42439.60193287037</v>
      </c>
      <c r="C462" s="5">
        <v>42565</v>
      </c>
      <c r="D462" s="5">
        <v>42694.634131944447</v>
      </c>
      <c r="E462" s="4">
        <v>187.25</v>
      </c>
      <c r="F462" s="3" t="s">
        <v>0</v>
      </c>
      <c r="G462" s="3" t="s">
        <v>130</v>
      </c>
      <c r="H462" s="3" t="s">
        <v>131</v>
      </c>
      <c r="K462" s="2"/>
      <c r="L462" s="2"/>
      <c r="AS462" s="28">
        <f>($E462*($H$1/12))/2</f>
        <v>0.78020833333333328</v>
      </c>
      <c r="AT462" s="28">
        <f t="shared" ref="AT462:BD462" si="209">($E462*($H$1/12))/2</f>
        <v>0.78020833333333328</v>
      </c>
      <c r="AU462" s="28">
        <f t="shared" si="209"/>
        <v>0.78020833333333328</v>
      </c>
      <c r="AV462" s="28">
        <f t="shared" si="209"/>
        <v>0.78020833333333328</v>
      </c>
      <c r="AW462" s="28">
        <f t="shared" si="209"/>
        <v>0.78020833333333328</v>
      </c>
      <c r="AX462" s="28">
        <f t="shared" si="209"/>
        <v>0.78020833333333328</v>
      </c>
      <c r="AY462" s="28">
        <f t="shared" si="209"/>
        <v>0.78020833333333328</v>
      </c>
      <c r="AZ462" s="28">
        <f t="shared" si="209"/>
        <v>0.78020833333333328</v>
      </c>
      <c r="BA462" s="28">
        <f t="shared" si="209"/>
        <v>0.78020833333333328</v>
      </c>
      <c r="BB462" s="28">
        <f t="shared" si="209"/>
        <v>0.78020833333333328</v>
      </c>
      <c r="BC462" s="28">
        <f t="shared" si="209"/>
        <v>0.78020833333333328</v>
      </c>
      <c r="BD462" s="28">
        <f t="shared" si="209"/>
        <v>0.78020833333333328</v>
      </c>
      <c r="BE462" s="28">
        <f t="shared" ref="BE462:CB462" si="210">($E462*($H$1/12))</f>
        <v>1.5604166666666666</v>
      </c>
      <c r="BF462" s="28">
        <f t="shared" si="210"/>
        <v>1.5604166666666666</v>
      </c>
      <c r="BG462" s="28">
        <f t="shared" si="210"/>
        <v>1.5604166666666666</v>
      </c>
      <c r="BH462" s="28">
        <f t="shared" si="210"/>
        <v>1.5604166666666666</v>
      </c>
      <c r="BI462" s="28">
        <f t="shared" si="210"/>
        <v>1.5604166666666666</v>
      </c>
      <c r="BJ462" s="28">
        <f t="shared" si="210"/>
        <v>1.5604166666666666</v>
      </c>
      <c r="BK462" s="28">
        <f t="shared" si="210"/>
        <v>1.5604166666666666</v>
      </c>
      <c r="BL462" s="28">
        <f t="shared" si="210"/>
        <v>1.5604166666666666</v>
      </c>
      <c r="BM462" s="28">
        <f t="shared" si="210"/>
        <v>1.5604166666666666</v>
      </c>
      <c r="BN462" s="28">
        <f t="shared" si="210"/>
        <v>1.5604166666666666</v>
      </c>
      <c r="BO462" s="28">
        <f t="shared" si="210"/>
        <v>1.5604166666666666</v>
      </c>
      <c r="BP462" s="28">
        <f t="shared" si="210"/>
        <v>1.5604166666666666</v>
      </c>
      <c r="BQ462" s="28">
        <f t="shared" si="210"/>
        <v>1.5604166666666666</v>
      </c>
      <c r="BR462" s="28">
        <f t="shared" si="210"/>
        <v>1.5604166666666666</v>
      </c>
      <c r="BS462" s="28">
        <f t="shared" si="210"/>
        <v>1.5604166666666666</v>
      </c>
      <c r="BT462" s="28">
        <f t="shared" si="210"/>
        <v>1.5604166666666666</v>
      </c>
      <c r="BU462" s="28">
        <f t="shared" si="210"/>
        <v>1.5604166666666666</v>
      </c>
      <c r="BV462" s="28">
        <f t="shared" si="210"/>
        <v>1.5604166666666666</v>
      </c>
      <c r="BW462" s="28">
        <f t="shared" si="210"/>
        <v>1.5604166666666666</v>
      </c>
      <c r="BX462" s="28">
        <f t="shared" si="210"/>
        <v>1.5604166666666666</v>
      </c>
      <c r="BY462" s="28">
        <f t="shared" si="210"/>
        <v>1.5604166666666666</v>
      </c>
      <c r="BZ462" s="28">
        <f t="shared" si="210"/>
        <v>1.5604166666666666</v>
      </c>
      <c r="CA462" s="28">
        <f t="shared" si="210"/>
        <v>1.5604166666666666</v>
      </c>
      <c r="CB462" s="28">
        <f t="shared" si="210"/>
        <v>1.5604166666666666</v>
      </c>
      <c r="CC462" s="6" t="s">
        <v>1857</v>
      </c>
      <c r="CD462" s="28">
        <v>1.1886260245751088E-3</v>
      </c>
      <c r="DO462" s="2">
        <f>-$CD462/12</f>
        <v>-9.9052168714592399E-5</v>
      </c>
      <c r="DP462" s="2">
        <f t="shared" ref="DP462:DZ462" si="211">-$CD462/12</f>
        <v>-9.9052168714592399E-5</v>
      </c>
      <c r="DQ462" s="2">
        <f t="shared" si="211"/>
        <v>-9.9052168714592399E-5</v>
      </c>
      <c r="DR462" s="2">
        <f t="shared" si="211"/>
        <v>-9.9052168714592399E-5</v>
      </c>
      <c r="DS462" s="2">
        <f t="shared" si="211"/>
        <v>-9.9052168714592399E-5</v>
      </c>
      <c r="DT462" s="2">
        <f t="shared" si="211"/>
        <v>-9.9052168714592399E-5</v>
      </c>
      <c r="DU462" s="2">
        <f t="shared" si="211"/>
        <v>-9.9052168714592399E-5</v>
      </c>
      <c r="DV462" s="2">
        <f t="shared" si="211"/>
        <v>-9.9052168714592399E-5</v>
      </c>
      <c r="DW462" s="2">
        <f t="shared" si="211"/>
        <v>-9.9052168714592399E-5</v>
      </c>
      <c r="DX462" s="2">
        <f t="shared" si="211"/>
        <v>-9.9052168714592399E-5</v>
      </c>
      <c r="DY462" s="2">
        <f t="shared" si="211"/>
        <v>-9.9052168714592399E-5</v>
      </c>
      <c r="DZ462" s="2">
        <f t="shared" si="211"/>
        <v>-9.9052168714592399E-5</v>
      </c>
    </row>
    <row r="463" spans="1:130" ht="15" hidden="1" customHeight="1">
      <c r="A463" s="1">
        <v>10052283</v>
      </c>
      <c r="B463" s="5">
        <v>42271.590300925927</v>
      </c>
      <c r="C463" s="5">
        <v>42529</v>
      </c>
      <c r="D463" s="5">
        <v>42702.467604166668</v>
      </c>
      <c r="E463" s="7">
        <v>0</v>
      </c>
      <c r="F463" s="3" t="s">
        <v>12</v>
      </c>
      <c r="G463" s="3" t="s">
        <v>217</v>
      </c>
      <c r="H463" s="3" t="s">
        <v>214</v>
      </c>
      <c r="K463" s="2"/>
      <c r="L463" s="2"/>
    </row>
    <row r="464" spans="1:130" ht="90" hidden="1" customHeight="1">
      <c r="A464" s="1">
        <v>10054859</v>
      </c>
      <c r="B464" s="5">
        <v>42471.381990740738</v>
      </c>
      <c r="C464" s="5">
        <v>42581</v>
      </c>
      <c r="D464" s="5">
        <v>42703.939675925925</v>
      </c>
      <c r="E464" s="4">
        <v>12649.14</v>
      </c>
      <c r="F464" s="3" t="s">
        <v>8</v>
      </c>
      <c r="G464" s="8" t="s">
        <v>92</v>
      </c>
      <c r="H464" s="3" t="s">
        <v>90</v>
      </c>
      <c r="K464" s="2"/>
      <c r="L464" s="2"/>
      <c r="AS464" s="28">
        <f>($E464*($H$1/12))/2</f>
        <v>52.704749999999997</v>
      </c>
      <c r="AT464" s="28">
        <f t="shared" ref="AT464:BD464" si="212">($E464*($H$1/12))/2</f>
        <v>52.704749999999997</v>
      </c>
      <c r="AU464" s="28">
        <f t="shared" si="212"/>
        <v>52.704749999999997</v>
      </c>
      <c r="AV464" s="28">
        <f t="shared" si="212"/>
        <v>52.704749999999997</v>
      </c>
      <c r="AW464" s="28">
        <f t="shared" si="212"/>
        <v>52.704749999999997</v>
      </c>
      <c r="AX464" s="28">
        <f t="shared" si="212"/>
        <v>52.704749999999997</v>
      </c>
      <c r="AY464" s="28">
        <f t="shared" si="212"/>
        <v>52.704749999999997</v>
      </c>
      <c r="AZ464" s="28">
        <f t="shared" si="212"/>
        <v>52.704749999999997</v>
      </c>
      <c r="BA464" s="28">
        <f t="shared" si="212"/>
        <v>52.704749999999997</v>
      </c>
      <c r="BB464" s="28">
        <f t="shared" si="212"/>
        <v>52.704749999999997</v>
      </c>
      <c r="BC464" s="28">
        <f t="shared" si="212"/>
        <v>52.704749999999997</v>
      </c>
      <c r="BD464" s="28">
        <f t="shared" si="212"/>
        <v>52.704749999999997</v>
      </c>
      <c r="BE464" s="28">
        <f t="shared" ref="BE464:CB464" si="213">($E464*($H$1/12))</f>
        <v>105.40949999999999</v>
      </c>
      <c r="BF464" s="28">
        <f t="shared" si="213"/>
        <v>105.40949999999999</v>
      </c>
      <c r="BG464" s="28">
        <f t="shared" si="213"/>
        <v>105.40949999999999</v>
      </c>
      <c r="BH464" s="28">
        <f t="shared" si="213"/>
        <v>105.40949999999999</v>
      </c>
      <c r="BI464" s="28">
        <f t="shared" si="213"/>
        <v>105.40949999999999</v>
      </c>
      <c r="BJ464" s="28">
        <f t="shared" si="213"/>
        <v>105.40949999999999</v>
      </c>
      <c r="BK464" s="28">
        <f t="shared" si="213"/>
        <v>105.40949999999999</v>
      </c>
      <c r="BL464" s="28">
        <f t="shared" si="213"/>
        <v>105.40949999999999</v>
      </c>
      <c r="BM464" s="28">
        <f t="shared" si="213"/>
        <v>105.40949999999999</v>
      </c>
      <c r="BN464" s="28">
        <f t="shared" si="213"/>
        <v>105.40949999999999</v>
      </c>
      <c r="BO464" s="28">
        <f t="shared" si="213"/>
        <v>105.40949999999999</v>
      </c>
      <c r="BP464" s="28">
        <f t="shared" si="213"/>
        <v>105.40949999999999</v>
      </c>
      <c r="BQ464" s="28">
        <f t="shared" si="213"/>
        <v>105.40949999999999</v>
      </c>
      <c r="BR464" s="28">
        <f t="shared" si="213"/>
        <v>105.40949999999999</v>
      </c>
      <c r="BS464" s="28">
        <f t="shared" si="213"/>
        <v>105.40949999999999</v>
      </c>
      <c r="BT464" s="28">
        <f t="shared" si="213"/>
        <v>105.40949999999999</v>
      </c>
      <c r="BU464" s="28">
        <f t="shared" si="213"/>
        <v>105.40949999999999</v>
      </c>
      <c r="BV464" s="28">
        <f t="shared" si="213"/>
        <v>105.40949999999999</v>
      </c>
      <c r="BW464" s="28">
        <f t="shared" si="213"/>
        <v>105.40949999999999</v>
      </c>
      <c r="BX464" s="28">
        <f t="shared" si="213"/>
        <v>105.40949999999999</v>
      </c>
      <c r="BY464" s="28">
        <f t="shared" si="213"/>
        <v>105.40949999999999</v>
      </c>
      <c r="BZ464" s="28">
        <f t="shared" si="213"/>
        <v>105.40949999999999</v>
      </c>
      <c r="CA464" s="28">
        <f t="shared" si="213"/>
        <v>105.40949999999999</v>
      </c>
      <c r="CB464" s="28">
        <f t="shared" si="213"/>
        <v>105.40949999999999</v>
      </c>
      <c r="CC464" s="6" t="s">
        <v>1857</v>
      </c>
      <c r="CD464" s="28">
        <v>357.34523588339187</v>
      </c>
      <c r="DO464" s="2">
        <f>-$CD464/12</f>
        <v>-29.778769656949322</v>
      </c>
      <c r="DP464" s="2">
        <f t="shared" ref="DP464:DZ464" si="214">-$CD464/12</f>
        <v>-29.778769656949322</v>
      </c>
      <c r="DQ464" s="2">
        <f t="shared" si="214"/>
        <v>-29.778769656949322</v>
      </c>
      <c r="DR464" s="2">
        <f t="shared" si="214"/>
        <v>-29.778769656949322</v>
      </c>
      <c r="DS464" s="2">
        <f t="shared" si="214"/>
        <v>-29.778769656949322</v>
      </c>
      <c r="DT464" s="2">
        <f t="shared" si="214"/>
        <v>-29.778769656949322</v>
      </c>
      <c r="DU464" s="2">
        <f t="shared" si="214"/>
        <v>-29.778769656949322</v>
      </c>
      <c r="DV464" s="2">
        <f t="shared" si="214"/>
        <v>-29.778769656949322</v>
      </c>
      <c r="DW464" s="2">
        <f t="shared" si="214"/>
        <v>-29.778769656949322</v>
      </c>
      <c r="DX464" s="2">
        <f t="shared" si="214"/>
        <v>-29.778769656949322</v>
      </c>
      <c r="DY464" s="2">
        <f t="shared" si="214"/>
        <v>-29.778769656949322</v>
      </c>
      <c r="DZ464" s="2">
        <f t="shared" si="214"/>
        <v>-29.778769656949322</v>
      </c>
    </row>
    <row r="465" spans="1:130" ht="15" hidden="1" customHeight="1">
      <c r="A465" s="1">
        <v>10054302</v>
      </c>
      <c r="B465" s="5">
        <v>42394.52784722222</v>
      </c>
      <c r="C465" s="5">
        <v>42552</v>
      </c>
      <c r="D465" s="5">
        <v>42704.344814814816</v>
      </c>
      <c r="E465" s="7">
        <v>0</v>
      </c>
      <c r="F465" s="3" t="s">
        <v>184</v>
      </c>
      <c r="G465" s="3" t="s">
        <v>217</v>
      </c>
      <c r="H465" s="3" t="s">
        <v>214</v>
      </c>
      <c r="K465" s="2"/>
      <c r="L465" s="2"/>
    </row>
    <row r="466" spans="1:130" ht="135" hidden="1" customHeight="1">
      <c r="A466" s="1">
        <v>10054276</v>
      </c>
      <c r="B466" s="5">
        <v>42387.318773148145</v>
      </c>
      <c r="C466" s="5">
        <v>42579</v>
      </c>
      <c r="D466" s="5">
        <v>42718.923217592594</v>
      </c>
      <c r="E466" s="2">
        <f>16371+6968.54+2490.82+11223.84+176.59+176.59</f>
        <v>37407.37999999999</v>
      </c>
      <c r="F466" s="3" t="s">
        <v>8</v>
      </c>
      <c r="G466" s="8" t="s">
        <v>143</v>
      </c>
      <c r="H466" s="3" t="s">
        <v>17</v>
      </c>
      <c r="K466" s="2"/>
      <c r="L466" s="2"/>
      <c r="AS466" s="28">
        <f>($E466*($H$1/12))/2</f>
        <v>155.8640833333333</v>
      </c>
      <c r="AT466" s="28">
        <f t="shared" ref="AT466:BD466" si="215">($E466*($H$1/12))/2</f>
        <v>155.8640833333333</v>
      </c>
      <c r="AU466" s="28">
        <f t="shared" si="215"/>
        <v>155.8640833333333</v>
      </c>
      <c r="AV466" s="28">
        <f t="shared" si="215"/>
        <v>155.8640833333333</v>
      </c>
      <c r="AW466" s="28">
        <f t="shared" si="215"/>
        <v>155.8640833333333</v>
      </c>
      <c r="AX466" s="28">
        <f t="shared" si="215"/>
        <v>155.8640833333333</v>
      </c>
      <c r="AY466" s="28">
        <f t="shared" si="215"/>
        <v>155.8640833333333</v>
      </c>
      <c r="AZ466" s="28">
        <f t="shared" si="215"/>
        <v>155.8640833333333</v>
      </c>
      <c r="BA466" s="28">
        <f t="shared" si="215"/>
        <v>155.8640833333333</v>
      </c>
      <c r="BB466" s="28">
        <f t="shared" si="215"/>
        <v>155.8640833333333</v>
      </c>
      <c r="BC466" s="28">
        <f t="shared" si="215"/>
        <v>155.8640833333333</v>
      </c>
      <c r="BD466" s="28">
        <f t="shared" si="215"/>
        <v>155.8640833333333</v>
      </c>
      <c r="BE466" s="28">
        <f t="shared" ref="BE466:CB466" si="216">($E466*($H$1/12))</f>
        <v>311.7281666666666</v>
      </c>
      <c r="BF466" s="28">
        <f t="shared" si="216"/>
        <v>311.7281666666666</v>
      </c>
      <c r="BG466" s="28">
        <f t="shared" si="216"/>
        <v>311.7281666666666</v>
      </c>
      <c r="BH466" s="28">
        <f t="shared" si="216"/>
        <v>311.7281666666666</v>
      </c>
      <c r="BI466" s="28">
        <f t="shared" si="216"/>
        <v>311.7281666666666</v>
      </c>
      <c r="BJ466" s="28">
        <f t="shared" si="216"/>
        <v>311.7281666666666</v>
      </c>
      <c r="BK466" s="28">
        <f t="shared" si="216"/>
        <v>311.7281666666666</v>
      </c>
      <c r="BL466" s="28">
        <f t="shared" si="216"/>
        <v>311.7281666666666</v>
      </c>
      <c r="BM466" s="28">
        <f t="shared" si="216"/>
        <v>311.7281666666666</v>
      </c>
      <c r="BN466" s="28">
        <f t="shared" si="216"/>
        <v>311.7281666666666</v>
      </c>
      <c r="BO466" s="28">
        <f t="shared" si="216"/>
        <v>311.7281666666666</v>
      </c>
      <c r="BP466" s="28">
        <f t="shared" si="216"/>
        <v>311.7281666666666</v>
      </c>
      <c r="BQ466" s="28">
        <f t="shared" si="216"/>
        <v>311.7281666666666</v>
      </c>
      <c r="BR466" s="28">
        <f t="shared" si="216"/>
        <v>311.7281666666666</v>
      </c>
      <c r="BS466" s="28">
        <f t="shared" si="216"/>
        <v>311.7281666666666</v>
      </c>
      <c r="BT466" s="28">
        <f t="shared" si="216"/>
        <v>311.7281666666666</v>
      </c>
      <c r="BU466" s="28">
        <f t="shared" si="216"/>
        <v>311.7281666666666</v>
      </c>
      <c r="BV466" s="28">
        <f t="shared" si="216"/>
        <v>311.7281666666666</v>
      </c>
      <c r="BW466" s="28">
        <f t="shared" si="216"/>
        <v>311.7281666666666</v>
      </c>
      <c r="BX466" s="28">
        <f t="shared" si="216"/>
        <v>311.7281666666666</v>
      </c>
      <c r="BY466" s="28">
        <f t="shared" si="216"/>
        <v>311.7281666666666</v>
      </c>
      <c r="BZ466" s="28">
        <f t="shared" si="216"/>
        <v>311.7281666666666</v>
      </c>
      <c r="CA466" s="28">
        <f t="shared" si="216"/>
        <v>311.7281666666666</v>
      </c>
      <c r="CB466" s="28">
        <f t="shared" si="216"/>
        <v>311.7281666666666</v>
      </c>
      <c r="CC466" s="6" t="s">
        <v>1856</v>
      </c>
    </row>
    <row r="467" spans="1:130" ht="15" hidden="1" customHeight="1">
      <c r="A467" s="1">
        <v>10054220</v>
      </c>
      <c r="B467" s="5">
        <v>42375.659189814818</v>
      </c>
      <c r="C467" s="5">
        <v>42614</v>
      </c>
      <c r="D467" s="5">
        <v>42720.50403935185</v>
      </c>
      <c r="E467" s="7">
        <v>0</v>
      </c>
      <c r="F467" s="3" t="s">
        <v>197</v>
      </c>
      <c r="G467" s="3" t="s">
        <v>217</v>
      </c>
      <c r="H467" s="3" t="s">
        <v>214</v>
      </c>
      <c r="K467" s="2"/>
      <c r="L467" s="2"/>
    </row>
    <row r="468" spans="1:130" ht="15" hidden="1" customHeight="1">
      <c r="A468" s="1">
        <v>10053937</v>
      </c>
      <c r="B468" s="5">
        <v>42339.719456018516</v>
      </c>
      <c r="C468" s="5">
        <v>42488</v>
      </c>
      <c r="D468" s="5">
        <v>42724.598587962966</v>
      </c>
      <c r="E468" s="7">
        <v>0</v>
      </c>
      <c r="F468" s="3" t="s">
        <v>197</v>
      </c>
      <c r="G468" s="3" t="s">
        <v>217</v>
      </c>
      <c r="H468" s="3" t="s">
        <v>214</v>
      </c>
      <c r="K468" s="2"/>
      <c r="L468" s="2"/>
    </row>
    <row r="469" spans="1:130" ht="15" hidden="1" customHeight="1">
      <c r="A469" s="1">
        <v>10053941</v>
      </c>
      <c r="B469" s="5">
        <v>42341.593055555553</v>
      </c>
      <c r="C469" s="5">
        <v>42565</v>
      </c>
      <c r="D469" s="5">
        <v>42726.710451388892</v>
      </c>
      <c r="E469" s="7">
        <v>0</v>
      </c>
      <c r="F469" s="3" t="s">
        <v>197</v>
      </c>
      <c r="G469" s="3" t="s">
        <v>217</v>
      </c>
      <c r="H469" s="3" t="s">
        <v>214</v>
      </c>
      <c r="K469" s="2"/>
      <c r="L469" s="2"/>
    </row>
    <row r="470" spans="1:130" ht="210" hidden="1" customHeight="1">
      <c r="A470" s="1">
        <v>10054193</v>
      </c>
      <c r="B470" s="5">
        <v>42373.429143518515</v>
      </c>
      <c r="C470" s="5">
        <v>42643</v>
      </c>
      <c r="D470" s="5">
        <v>42726.721724537034</v>
      </c>
      <c r="E470" s="2">
        <f>2989.07+4727.95+2141.62+2161.83+10226.9+10131.32+1120.39</f>
        <v>33499.08</v>
      </c>
      <c r="F470" s="3" t="s">
        <v>5</v>
      </c>
      <c r="G470" s="8" t="s">
        <v>68</v>
      </c>
      <c r="H470" s="3" t="s">
        <v>67</v>
      </c>
      <c r="K470" s="2"/>
      <c r="L470" s="2"/>
      <c r="AS470" s="28">
        <f>($E470*($H$1/12))/2</f>
        <v>139.5795</v>
      </c>
      <c r="AT470" s="28">
        <f t="shared" ref="AT470:BD470" si="217">($E470*($H$1/12))/2</f>
        <v>139.5795</v>
      </c>
      <c r="AU470" s="28">
        <f t="shared" si="217"/>
        <v>139.5795</v>
      </c>
      <c r="AV470" s="28">
        <f t="shared" si="217"/>
        <v>139.5795</v>
      </c>
      <c r="AW470" s="28">
        <f t="shared" si="217"/>
        <v>139.5795</v>
      </c>
      <c r="AX470" s="28">
        <f t="shared" si="217"/>
        <v>139.5795</v>
      </c>
      <c r="AY470" s="28">
        <f t="shared" si="217"/>
        <v>139.5795</v>
      </c>
      <c r="AZ470" s="28">
        <f t="shared" si="217"/>
        <v>139.5795</v>
      </c>
      <c r="BA470" s="28">
        <f t="shared" si="217"/>
        <v>139.5795</v>
      </c>
      <c r="BB470" s="28">
        <f t="shared" si="217"/>
        <v>139.5795</v>
      </c>
      <c r="BC470" s="28">
        <f t="shared" si="217"/>
        <v>139.5795</v>
      </c>
      <c r="BD470" s="28">
        <f t="shared" si="217"/>
        <v>139.5795</v>
      </c>
      <c r="BE470" s="28">
        <f t="shared" ref="BE470:CB470" si="218">($E470*($H$1/12))</f>
        <v>279.15899999999999</v>
      </c>
      <c r="BF470" s="28">
        <f t="shared" si="218"/>
        <v>279.15899999999999</v>
      </c>
      <c r="BG470" s="28">
        <f t="shared" si="218"/>
        <v>279.15899999999999</v>
      </c>
      <c r="BH470" s="28">
        <f t="shared" si="218"/>
        <v>279.15899999999999</v>
      </c>
      <c r="BI470" s="28">
        <f t="shared" si="218"/>
        <v>279.15899999999999</v>
      </c>
      <c r="BJ470" s="28">
        <f t="shared" si="218"/>
        <v>279.15899999999999</v>
      </c>
      <c r="BK470" s="28">
        <f t="shared" si="218"/>
        <v>279.15899999999999</v>
      </c>
      <c r="BL470" s="28">
        <f t="shared" si="218"/>
        <v>279.15899999999999</v>
      </c>
      <c r="BM470" s="28">
        <f t="shared" si="218"/>
        <v>279.15899999999999</v>
      </c>
      <c r="BN470" s="28">
        <f t="shared" si="218"/>
        <v>279.15899999999999</v>
      </c>
      <c r="BO470" s="28">
        <f t="shared" si="218"/>
        <v>279.15899999999999</v>
      </c>
      <c r="BP470" s="28">
        <f t="shared" si="218"/>
        <v>279.15899999999999</v>
      </c>
      <c r="BQ470" s="28">
        <f t="shared" si="218"/>
        <v>279.15899999999999</v>
      </c>
      <c r="BR470" s="28">
        <f t="shared" si="218"/>
        <v>279.15899999999999</v>
      </c>
      <c r="BS470" s="28">
        <f t="shared" si="218"/>
        <v>279.15899999999999</v>
      </c>
      <c r="BT470" s="28">
        <f t="shared" si="218"/>
        <v>279.15899999999999</v>
      </c>
      <c r="BU470" s="28">
        <f t="shared" si="218"/>
        <v>279.15899999999999</v>
      </c>
      <c r="BV470" s="28">
        <f t="shared" si="218"/>
        <v>279.15899999999999</v>
      </c>
      <c r="BW470" s="28">
        <f t="shared" si="218"/>
        <v>279.15899999999999</v>
      </c>
      <c r="BX470" s="28">
        <f t="shared" si="218"/>
        <v>279.15899999999999</v>
      </c>
      <c r="BY470" s="28">
        <f t="shared" si="218"/>
        <v>279.15899999999999</v>
      </c>
      <c r="BZ470" s="28">
        <f t="shared" si="218"/>
        <v>279.15899999999999</v>
      </c>
      <c r="CA470" s="28">
        <f t="shared" si="218"/>
        <v>279.15899999999999</v>
      </c>
      <c r="CB470" s="28">
        <f t="shared" si="218"/>
        <v>279.15899999999999</v>
      </c>
      <c r="CC470" s="6" t="s">
        <v>1857</v>
      </c>
      <c r="CD470" s="28">
        <v>196.90842368439442</v>
      </c>
      <c r="DO470" s="2">
        <f>-$CD470/12</f>
        <v>-16.40903530703287</v>
      </c>
      <c r="DP470" s="2">
        <f t="shared" ref="DP470:DZ470" si="219">-$CD470/12</f>
        <v>-16.40903530703287</v>
      </c>
      <c r="DQ470" s="2">
        <f t="shared" si="219"/>
        <v>-16.40903530703287</v>
      </c>
      <c r="DR470" s="2">
        <f t="shared" si="219"/>
        <v>-16.40903530703287</v>
      </c>
      <c r="DS470" s="2">
        <f t="shared" si="219"/>
        <v>-16.40903530703287</v>
      </c>
      <c r="DT470" s="2">
        <f t="shared" si="219"/>
        <v>-16.40903530703287</v>
      </c>
      <c r="DU470" s="2">
        <f t="shared" si="219"/>
        <v>-16.40903530703287</v>
      </c>
      <c r="DV470" s="2">
        <f t="shared" si="219"/>
        <v>-16.40903530703287</v>
      </c>
      <c r="DW470" s="2">
        <f t="shared" si="219"/>
        <v>-16.40903530703287</v>
      </c>
      <c r="DX470" s="2">
        <f t="shared" si="219"/>
        <v>-16.40903530703287</v>
      </c>
      <c r="DY470" s="2">
        <f t="shared" si="219"/>
        <v>-16.40903530703287</v>
      </c>
      <c r="DZ470" s="2">
        <f t="shared" si="219"/>
        <v>-16.40903530703287</v>
      </c>
    </row>
    <row r="471" spans="1:130" ht="15" hidden="1" customHeight="1">
      <c r="A471" s="1">
        <v>10056352</v>
      </c>
      <c r="B471" s="5">
        <v>42670.916909722226</v>
      </c>
      <c r="C471" s="5">
        <v>42735</v>
      </c>
      <c r="D471" s="5">
        <v>42734</v>
      </c>
      <c r="E471" s="7">
        <v>0</v>
      </c>
      <c r="F471" s="3" t="s">
        <v>6</v>
      </c>
      <c r="G471" s="3" t="s">
        <v>217</v>
      </c>
      <c r="H471" s="3" t="s">
        <v>214</v>
      </c>
      <c r="K471" s="2"/>
      <c r="L471" s="2"/>
    </row>
    <row r="472" spans="1:130" ht="15" hidden="1" customHeight="1">
      <c r="A472" s="1">
        <v>10054579</v>
      </c>
      <c r="B472" s="5">
        <v>42443.405682870369</v>
      </c>
      <c r="C472" s="5">
        <v>42643</v>
      </c>
      <c r="D472" s="5">
        <v>42734.740543981483</v>
      </c>
      <c r="E472" s="7">
        <v>0</v>
      </c>
      <c r="F472" s="3" t="s">
        <v>8</v>
      </c>
      <c r="G472" s="3" t="s">
        <v>217</v>
      </c>
      <c r="H472" s="3" t="s">
        <v>214</v>
      </c>
      <c r="K472" s="2"/>
      <c r="L472" s="2"/>
    </row>
    <row r="473" spans="1:130" ht="15" hidden="1" customHeight="1">
      <c r="A473" s="1">
        <v>10055798</v>
      </c>
      <c r="B473" s="5">
        <v>42558.590416666666</v>
      </c>
      <c r="C473" s="5">
        <v>42655</v>
      </c>
      <c r="D473" s="5">
        <v>42734.740555555552</v>
      </c>
      <c r="E473" s="7">
        <v>0</v>
      </c>
      <c r="F473" s="3" t="s">
        <v>0</v>
      </c>
      <c r="G473" s="3" t="s">
        <v>217</v>
      </c>
      <c r="H473" s="3" t="s">
        <v>214</v>
      </c>
      <c r="K473" s="2"/>
      <c r="L473" s="2"/>
    </row>
    <row r="474" spans="1:130" ht="45" customHeight="1">
      <c r="A474" s="1">
        <v>10051032</v>
      </c>
      <c r="B474" s="5">
        <v>42023.697372685187</v>
      </c>
      <c r="C474" s="5">
        <v>42464</v>
      </c>
      <c r="D474" s="5">
        <v>42738.47016203704</v>
      </c>
      <c r="E474" s="4">
        <v>5720.94</v>
      </c>
      <c r="F474" s="3" t="s">
        <v>0</v>
      </c>
      <c r="G474" s="8" t="s">
        <v>57</v>
      </c>
      <c r="H474" s="3" t="s">
        <v>58</v>
      </c>
      <c r="K474" s="2"/>
      <c r="L474" s="2"/>
      <c r="AS474" s="28">
        <f>($E474*($H$1/12))/2</f>
        <v>23.837249999999997</v>
      </c>
      <c r="AT474" s="28">
        <f t="shared" ref="AT474:BD474" si="220">($E474*($H$1/12))/2</f>
        <v>23.837249999999997</v>
      </c>
      <c r="AU474" s="28">
        <f t="shared" si="220"/>
        <v>23.837249999999997</v>
      </c>
      <c r="AV474" s="28">
        <f t="shared" si="220"/>
        <v>23.837249999999997</v>
      </c>
      <c r="AW474" s="28">
        <f t="shared" si="220"/>
        <v>23.837249999999997</v>
      </c>
      <c r="AX474" s="28">
        <f t="shared" si="220"/>
        <v>23.837249999999997</v>
      </c>
      <c r="AY474" s="28">
        <f t="shared" si="220"/>
        <v>23.837249999999997</v>
      </c>
      <c r="AZ474" s="28">
        <f t="shared" si="220"/>
        <v>23.837249999999997</v>
      </c>
      <c r="BA474" s="28">
        <f t="shared" si="220"/>
        <v>23.837249999999997</v>
      </c>
      <c r="BB474" s="28">
        <f t="shared" si="220"/>
        <v>23.837249999999997</v>
      </c>
      <c r="BC474" s="28">
        <f t="shared" si="220"/>
        <v>23.837249999999997</v>
      </c>
      <c r="BD474" s="28">
        <f t="shared" si="220"/>
        <v>23.837249999999997</v>
      </c>
      <c r="BE474" s="28">
        <f t="shared" ref="BE474:CB482" si="221">($E474*($H$1/12))</f>
        <v>47.674499999999995</v>
      </c>
      <c r="BF474" s="28">
        <f t="shared" si="221"/>
        <v>47.674499999999995</v>
      </c>
      <c r="BG474" s="28">
        <f t="shared" si="221"/>
        <v>47.674499999999995</v>
      </c>
      <c r="BH474" s="28">
        <f t="shared" si="221"/>
        <v>47.674499999999995</v>
      </c>
      <c r="BI474" s="28">
        <f t="shared" si="221"/>
        <v>47.674499999999995</v>
      </c>
      <c r="BJ474" s="28">
        <f t="shared" si="221"/>
        <v>47.674499999999995</v>
      </c>
      <c r="BK474" s="28">
        <f t="shared" si="221"/>
        <v>47.674499999999995</v>
      </c>
      <c r="BL474" s="28">
        <f t="shared" si="221"/>
        <v>47.674499999999995</v>
      </c>
      <c r="BM474" s="28">
        <f t="shared" si="221"/>
        <v>47.674499999999995</v>
      </c>
      <c r="BN474" s="28">
        <f t="shared" si="221"/>
        <v>47.674499999999995</v>
      </c>
      <c r="BO474" s="28">
        <f t="shared" si="221"/>
        <v>47.674499999999995</v>
      </c>
      <c r="BP474" s="28">
        <f t="shared" si="221"/>
        <v>47.674499999999995</v>
      </c>
      <c r="BQ474" s="28">
        <f t="shared" si="221"/>
        <v>47.674499999999995</v>
      </c>
      <c r="BR474" s="28">
        <f t="shared" si="221"/>
        <v>47.674499999999995</v>
      </c>
      <c r="BS474" s="28">
        <f t="shared" si="221"/>
        <v>47.674499999999995</v>
      </c>
      <c r="BT474" s="28">
        <f t="shared" si="221"/>
        <v>47.674499999999995</v>
      </c>
      <c r="BU474" s="28">
        <f t="shared" si="221"/>
        <v>47.674499999999995</v>
      </c>
      <c r="BV474" s="28">
        <f t="shared" si="221"/>
        <v>47.674499999999995</v>
      </c>
      <c r="BW474" s="28">
        <f t="shared" si="221"/>
        <v>47.674499999999995</v>
      </c>
      <c r="BX474" s="28">
        <f t="shared" si="221"/>
        <v>47.674499999999995</v>
      </c>
      <c r="BY474" s="28">
        <f t="shared" si="221"/>
        <v>47.674499999999995</v>
      </c>
      <c r="BZ474" s="28">
        <f t="shared" si="221"/>
        <v>47.674499999999995</v>
      </c>
      <c r="CA474" s="28">
        <f t="shared" si="221"/>
        <v>47.674499999999995</v>
      </c>
      <c r="CB474" s="28">
        <f t="shared" si="221"/>
        <v>47.674499999999995</v>
      </c>
      <c r="CC474" s="6" t="s">
        <v>1857</v>
      </c>
      <c r="CD474" s="28">
        <v>62.814529568918594</v>
      </c>
      <c r="DO474" s="2">
        <f>-$CD474/12</f>
        <v>-5.2345441307432159</v>
      </c>
      <c r="DP474" s="2">
        <f t="shared" ref="DP474:DZ474" si="222">-$CD474/12</f>
        <v>-5.2345441307432159</v>
      </c>
      <c r="DQ474" s="2">
        <f t="shared" si="222"/>
        <v>-5.2345441307432159</v>
      </c>
      <c r="DR474" s="2">
        <f t="shared" si="222"/>
        <v>-5.2345441307432159</v>
      </c>
      <c r="DS474" s="2">
        <f t="shared" si="222"/>
        <v>-5.2345441307432159</v>
      </c>
      <c r="DT474" s="2">
        <f t="shared" si="222"/>
        <v>-5.2345441307432159</v>
      </c>
      <c r="DU474" s="2">
        <f t="shared" si="222"/>
        <v>-5.2345441307432159</v>
      </c>
      <c r="DV474" s="2">
        <f t="shared" si="222"/>
        <v>-5.2345441307432159</v>
      </c>
      <c r="DW474" s="2">
        <f t="shared" si="222"/>
        <v>-5.2345441307432159</v>
      </c>
      <c r="DX474" s="2">
        <f t="shared" si="222"/>
        <v>-5.2345441307432159</v>
      </c>
      <c r="DY474" s="2">
        <f t="shared" si="222"/>
        <v>-5.2345441307432159</v>
      </c>
      <c r="DZ474" s="2">
        <f t="shared" si="222"/>
        <v>-5.2345441307432159</v>
      </c>
    </row>
    <row r="475" spans="1:130" ht="15" customHeight="1">
      <c r="A475" s="1">
        <v>10056133</v>
      </c>
      <c r="B475" s="5">
        <v>42621.428842592592</v>
      </c>
      <c r="C475" s="5">
        <v>42643</v>
      </c>
      <c r="D475" s="5">
        <v>42760.666226851848</v>
      </c>
      <c r="E475" s="7">
        <v>0</v>
      </c>
      <c r="F475" s="3" t="s">
        <v>0</v>
      </c>
      <c r="G475" s="3" t="s">
        <v>217</v>
      </c>
      <c r="H475" s="3" t="s">
        <v>214</v>
      </c>
      <c r="K475" s="2"/>
      <c r="L475" s="2"/>
    </row>
    <row r="476" spans="1:130" ht="15" customHeight="1">
      <c r="A476" s="1">
        <v>10055752</v>
      </c>
      <c r="B476" s="5">
        <v>42548.379189814812</v>
      </c>
      <c r="C476" s="5">
        <v>42557</v>
      </c>
      <c r="D476" s="5">
        <v>42761.364212962966</v>
      </c>
      <c r="E476" s="4">
        <v>895.02</v>
      </c>
      <c r="F476" s="3" t="s">
        <v>5</v>
      </c>
      <c r="G476" s="3" t="s">
        <v>19</v>
      </c>
      <c r="H476" s="3" t="s">
        <v>18</v>
      </c>
      <c r="K476" s="2"/>
      <c r="L476" s="2"/>
      <c r="AS476" s="28">
        <f>($E476*($H$1/12))/2</f>
        <v>3.72925</v>
      </c>
      <c r="AT476" s="28">
        <f t="shared" ref="AT476:BD476" si="223">($E476*($H$1/12))/2</f>
        <v>3.72925</v>
      </c>
      <c r="AU476" s="28">
        <f t="shared" si="223"/>
        <v>3.72925</v>
      </c>
      <c r="AV476" s="28">
        <f t="shared" si="223"/>
        <v>3.72925</v>
      </c>
      <c r="AW476" s="28">
        <f t="shared" si="223"/>
        <v>3.72925</v>
      </c>
      <c r="AX476" s="28">
        <f t="shared" si="223"/>
        <v>3.72925</v>
      </c>
      <c r="AY476" s="28">
        <f t="shared" si="223"/>
        <v>3.72925</v>
      </c>
      <c r="AZ476" s="28">
        <f t="shared" si="223"/>
        <v>3.72925</v>
      </c>
      <c r="BA476" s="28">
        <f t="shared" si="223"/>
        <v>3.72925</v>
      </c>
      <c r="BB476" s="28">
        <f t="shared" si="223"/>
        <v>3.72925</v>
      </c>
      <c r="BC476" s="28">
        <f t="shared" si="223"/>
        <v>3.72925</v>
      </c>
      <c r="BD476" s="28">
        <f t="shared" si="223"/>
        <v>3.72925</v>
      </c>
      <c r="BE476" s="28">
        <f t="shared" si="221"/>
        <v>7.4584999999999999</v>
      </c>
      <c r="BF476" s="28">
        <f t="shared" si="221"/>
        <v>7.4584999999999999</v>
      </c>
      <c r="BG476" s="28">
        <f t="shared" si="221"/>
        <v>7.4584999999999999</v>
      </c>
      <c r="BH476" s="28">
        <f t="shared" si="221"/>
        <v>7.4584999999999999</v>
      </c>
      <c r="BI476" s="28">
        <f t="shared" si="221"/>
        <v>7.4584999999999999</v>
      </c>
      <c r="BJ476" s="28">
        <f t="shared" si="221"/>
        <v>7.4584999999999999</v>
      </c>
      <c r="BK476" s="28">
        <f t="shared" si="221"/>
        <v>7.4584999999999999</v>
      </c>
      <c r="BL476" s="28">
        <f t="shared" si="221"/>
        <v>7.4584999999999999</v>
      </c>
      <c r="BM476" s="28">
        <f t="shared" si="221"/>
        <v>7.4584999999999999</v>
      </c>
      <c r="BN476" s="28">
        <f t="shared" si="221"/>
        <v>7.4584999999999999</v>
      </c>
      <c r="BO476" s="28">
        <f t="shared" si="221"/>
        <v>7.4584999999999999</v>
      </c>
      <c r="BP476" s="28">
        <f t="shared" si="221"/>
        <v>7.4584999999999999</v>
      </c>
      <c r="BQ476" s="28">
        <f t="shared" si="221"/>
        <v>7.4584999999999999</v>
      </c>
      <c r="BR476" s="28">
        <f t="shared" si="221"/>
        <v>7.4584999999999999</v>
      </c>
      <c r="BS476" s="28">
        <f t="shared" si="221"/>
        <v>7.4584999999999999</v>
      </c>
      <c r="BT476" s="28">
        <f t="shared" si="221"/>
        <v>7.4584999999999999</v>
      </c>
      <c r="BU476" s="28">
        <f t="shared" si="221"/>
        <v>7.4584999999999999</v>
      </c>
      <c r="BV476" s="28">
        <f t="shared" si="221"/>
        <v>7.4584999999999999</v>
      </c>
      <c r="BW476" s="28">
        <f t="shared" si="221"/>
        <v>7.4584999999999999</v>
      </c>
      <c r="BX476" s="28">
        <f t="shared" si="221"/>
        <v>7.4584999999999999</v>
      </c>
      <c r="BY476" s="28">
        <f t="shared" si="221"/>
        <v>7.4584999999999999</v>
      </c>
      <c r="BZ476" s="28">
        <f t="shared" si="221"/>
        <v>7.4584999999999999</v>
      </c>
      <c r="CA476" s="28">
        <f t="shared" si="221"/>
        <v>7.4584999999999999</v>
      </c>
      <c r="CB476" s="28">
        <f t="shared" si="221"/>
        <v>7.4584999999999999</v>
      </c>
      <c r="CC476" s="6" t="s">
        <v>1857</v>
      </c>
      <c r="CD476" s="28">
        <v>0.68696178686125875</v>
      </c>
      <c r="DO476" s="2">
        <f>-$CD476/12</f>
        <v>-5.724681557177156E-2</v>
      </c>
      <c r="DP476" s="2">
        <f t="shared" ref="DP476:DZ476" si="224">-$CD476/12</f>
        <v>-5.724681557177156E-2</v>
      </c>
      <c r="DQ476" s="2">
        <f t="shared" si="224"/>
        <v>-5.724681557177156E-2</v>
      </c>
      <c r="DR476" s="2">
        <f t="shared" si="224"/>
        <v>-5.724681557177156E-2</v>
      </c>
      <c r="DS476" s="2">
        <f t="shared" si="224"/>
        <v>-5.724681557177156E-2</v>
      </c>
      <c r="DT476" s="2">
        <f t="shared" si="224"/>
        <v>-5.724681557177156E-2</v>
      </c>
      <c r="DU476" s="2">
        <f t="shared" si="224"/>
        <v>-5.724681557177156E-2</v>
      </c>
      <c r="DV476" s="2">
        <f t="shared" si="224"/>
        <v>-5.724681557177156E-2</v>
      </c>
      <c r="DW476" s="2">
        <f t="shared" si="224"/>
        <v>-5.724681557177156E-2</v>
      </c>
      <c r="DX476" s="2">
        <f t="shared" si="224"/>
        <v>-5.724681557177156E-2</v>
      </c>
      <c r="DY476" s="2">
        <f t="shared" si="224"/>
        <v>-5.724681557177156E-2</v>
      </c>
      <c r="DZ476" s="2">
        <f t="shared" si="224"/>
        <v>-5.724681557177156E-2</v>
      </c>
    </row>
    <row r="477" spans="1:130" ht="15" customHeight="1">
      <c r="A477" s="1" t="s">
        <v>198</v>
      </c>
      <c r="B477" s="5">
        <v>42439.595879629633</v>
      </c>
      <c r="C477" s="5">
        <v>42641</v>
      </c>
      <c r="D477" s="5">
        <v>42765.870138888888</v>
      </c>
      <c r="E477" s="7">
        <v>0</v>
      </c>
      <c r="F477" s="3" t="s">
        <v>13</v>
      </c>
      <c r="G477" s="3" t="s">
        <v>217</v>
      </c>
      <c r="H477" s="3" t="s">
        <v>214</v>
      </c>
      <c r="K477" s="2"/>
      <c r="L477" s="2"/>
    </row>
    <row r="478" spans="1:130" ht="15" customHeight="1">
      <c r="A478" s="1">
        <v>10055773</v>
      </c>
      <c r="B478" s="5">
        <v>42551.61</v>
      </c>
      <c r="C478" s="5">
        <v>42560</v>
      </c>
      <c r="D478" s="5">
        <v>42765.914710648147</v>
      </c>
      <c r="E478" s="4">
        <v>895.02</v>
      </c>
      <c r="F478" s="3" t="s">
        <v>5</v>
      </c>
      <c r="G478" s="3" t="s">
        <v>19</v>
      </c>
      <c r="H478" s="3" t="s">
        <v>18</v>
      </c>
      <c r="K478" s="2"/>
      <c r="L478" s="2"/>
      <c r="AS478" s="28">
        <f>($E478*($H$1/12))/2</f>
        <v>3.72925</v>
      </c>
      <c r="AT478" s="28">
        <f t="shared" ref="AT478:BD482" si="225">($E478*($H$1/12))/2</f>
        <v>3.72925</v>
      </c>
      <c r="AU478" s="28">
        <f t="shared" si="225"/>
        <v>3.72925</v>
      </c>
      <c r="AV478" s="28">
        <f t="shared" si="225"/>
        <v>3.72925</v>
      </c>
      <c r="AW478" s="28">
        <f t="shared" si="225"/>
        <v>3.72925</v>
      </c>
      <c r="AX478" s="28">
        <f t="shared" si="225"/>
        <v>3.72925</v>
      </c>
      <c r="AY478" s="28">
        <f t="shared" si="225"/>
        <v>3.72925</v>
      </c>
      <c r="AZ478" s="28">
        <f t="shared" si="225"/>
        <v>3.72925</v>
      </c>
      <c r="BA478" s="28">
        <f t="shared" si="225"/>
        <v>3.72925</v>
      </c>
      <c r="BB478" s="28">
        <f t="shared" si="225"/>
        <v>3.72925</v>
      </c>
      <c r="BC478" s="28">
        <f t="shared" si="225"/>
        <v>3.72925</v>
      </c>
      <c r="BD478" s="28">
        <f t="shared" si="225"/>
        <v>3.72925</v>
      </c>
      <c r="BE478" s="28">
        <f t="shared" si="221"/>
        <v>7.4584999999999999</v>
      </c>
      <c r="BF478" s="28">
        <f t="shared" si="221"/>
        <v>7.4584999999999999</v>
      </c>
      <c r="BG478" s="28">
        <f t="shared" si="221"/>
        <v>7.4584999999999999</v>
      </c>
      <c r="BH478" s="28">
        <f t="shared" si="221"/>
        <v>7.4584999999999999</v>
      </c>
      <c r="BI478" s="28">
        <f t="shared" si="221"/>
        <v>7.4584999999999999</v>
      </c>
      <c r="BJ478" s="28">
        <f t="shared" si="221"/>
        <v>7.4584999999999999</v>
      </c>
      <c r="BK478" s="28">
        <f t="shared" si="221"/>
        <v>7.4584999999999999</v>
      </c>
      <c r="BL478" s="28">
        <f t="shared" si="221"/>
        <v>7.4584999999999999</v>
      </c>
      <c r="BM478" s="28">
        <f t="shared" si="221"/>
        <v>7.4584999999999999</v>
      </c>
      <c r="BN478" s="28">
        <f t="shared" si="221"/>
        <v>7.4584999999999999</v>
      </c>
      <c r="BO478" s="28">
        <f t="shared" si="221"/>
        <v>7.4584999999999999</v>
      </c>
      <c r="BP478" s="28">
        <f t="shared" si="221"/>
        <v>7.4584999999999999</v>
      </c>
      <c r="BQ478" s="28">
        <f t="shared" si="221"/>
        <v>7.4584999999999999</v>
      </c>
      <c r="BR478" s="28">
        <f t="shared" si="221"/>
        <v>7.4584999999999999</v>
      </c>
      <c r="BS478" s="28">
        <f t="shared" si="221"/>
        <v>7.4584999999999999</v>
      </c>
      <c r="BT478" s="28">
        <f t="shared" si="221"/>
        <v>7.4584999999999999</v>
      </c>
      <c r="BU478" s="28">
        <f t="shared" si="221"/>
        <v>7.4584999999999999</v>
      </c>
      <c r="BV478" s="28">
        <f t="shared" si="221"/>
        <v>7.4584999999999999</v>
      </c>
      <c r="BW478" s="28">
        <f t="shared" si="221"/>
        <v>7.4584999999999999</v>
      </c>
      <c r="BX478" s="28">
        <f t="shared" si="221"/>
        <v>7.4584999999999999</v>
      </c>
      <c r="BY478" s="28">
        <f t="shared" si="221"/>
        <v>7.4584999999999999</v>
      </c>
      <c r="BZ478" s="28">
        <f t="shared" si="221"/>
        <v>7.4584999999999999</v>
      </c>
      <c r="CA478" s="28">
        <f t="shared" si="221"/>
        <v>7.4584999999999999</v>
      </c>
      <c r="CB478" s="28">
        <f t="shared" si="221"/>
        <v>7.4584999999999999</v>
      </c>
      <c r="CC478" s="6" t="s">
        <v>1857</v>
      </c>
      <c r="CD478" s="28">
        <v>2.0669485612457374</v>
      </c>
      <c r="DO478" s="2">
        <f>-$CD478/12</f>
        <v>-0.17224571343714479</v>
      </c>
      <c r="DP478" s="2">
        <f t="shared" ref="DP478:DZ482" si="226">-$CD478/12</f>
        <v>-0.17224571343714479</v>
      </c>
      <c r="DQ478" s="2">
        <f t="shared" si="226"/>
        <v>-0.17224571343714479</v>
      </c>
      <c r="DR478" s="2">
        <f t="shared" si="226"/>
        <v>-0.17224571343714479</v>
      </c>
      <c r="DS478" s="2">
        <f t="shared" si="226"/>
        <v>-0.17224571343714479</v>
      </c>
      <c r="DT478" s="2">
        <f t="shared" si="226"/>
        <v>-0.17224571343714479</v>
      </c>
      <c r="DU478" s="2">
        <f t="shared" si="226"/>
        <v>-0.17224571343714479</v>
      </c>
      <c r="DV478" s="2">
        <f t="shared" si="226"/>
        <v>-0.17224571343714479</v>
      </c>
      <c r="DW478" s="2">
        <f t="shared" si="226"/>
        <v>-0.17224571343714479</v>
      </c>
      <c r="DX478" s="2">
        <f t="shared" si="226"/>
        <v>-0.17224571343714479</v>
      </c>
      <c r="DY478" s="2">
        <f t="shared" si="226"/>
        <v>-0.17224571343714479</v>
      </c>
      <c r="DZ478" s="2">
        <f t="shared" si="226"/>
        <v>-0.17224571343714479</v>
      </c>
    </row>
    <row r="479" spans="1:130" ht="15" customHeight="1">
      <c r="A479" s="1">
        <v>10055774</v>
      </c>
      <c r="B479" s="5">
        <v>42551.618425925924</v>
      </c>
      <c r="C479" s="5">
        <v>42558</v>
      </c>
      <c r="D479" s="5">
        <v>42765.915972222225</v>
      </c>
      <c r="E479" s="4">
        <v>895.02</v>
      </c>
      <c r="F479" s="3" t="s">
        <v>5</v>
      </c>
      <c r="G479" s="3" t="s">
        <v>19</v>
      </c>
      <c r="H479" s="3" t="s">
        <v>18</v>
      </c>
      <c r="K479" s="2"/>
      <c r="L479" s="2"/>
      <c r="AS479" s="28">
        <f>($E479*($H$1/12))/2</f>
        <v>3.72925</v>
      </c>
      <c r="AT479" s="28">
        <f t="shared" si="225"/>
        <v>3.72925</v>
      </c>
      <c r="AU479" s="28">
        <f t="shared" si="225"/>
        <v>3.72925</v>
      </c>
      <c r="AV479" s="28">
        <f t="shared" si="225"/>
        <v>3.72925</v>
      </c>
      <c r="AW479" s="28">
        <f t="shared" si="225"/>
        <v>3.72925</v>
      </c>
      <c r="AX479" s="28">
        <f t="shared" si="225"/>
        <v>3.72925</v>
      </c>
      <c r="AY479" s="28">
        <f t="shared" si="225"/>
        <v>3.72925</v>
      </c>
      <c r="AZ479" s="28">
        <f t="shared" si="225"/>
        <v>3.72925</v>
      </c>
      <c r="BA479" s="28">
        <f t="shared" si="225"/>
        <v>3.72925</v>
      </c>
      <c r="BB479" s="28">
        <f t="shared" si="225"/>
        <v>3.72925</v>
      </c>
      <c r="BC479" s="28">
        <f t="shared" si="225"/>
        <v>3.72925</v>
      </c>
      <c r="BD479" s="28">
        <f t="shared" si="225"/>
        <v>3.72925</v>
      </c>
      <c r="BE479" s="28">
        <f t="shared" si="221"/>
        <v>7.4584999999999999</v>
      </c>
      <c r="BF479" s="28">
        <f t="shared" si="221"/>
        <v>7.4584999999999999</v>
      </c>
      <c r="BG479" s="28">
        <f t="shared" si="221"/>
        <v>7.4584999999999999</v>
      </c>
      <c r="BH479" s="28">
        <f t="shared" si="221"/>
        <v>7.4584999999999999</v>
      </c>
      <c r="BI479" s="28">
        <f t="shared" si="221"/>
        <v>7.4584999999999999</v>
      </c>
      <c r="BJ479" s="28">
        <f t="shared" si="221"/>
        <v>7.4584999999999999</v>
      </c>
      <c r="BK479" s="28">
        <f t="shared" si="221"/>
        <v>7.4584999999999999</v>
      </c>
      <c r="BL479" s="28">
        <f t="shared" si="221"/>
        <v>7.4584999999999999</v>
      </c>
      <c r="BM479" s="28">
        <f t="shared" si="221"/>
        <v>7.4584999999999999</v>
      </c>
      <c r="BN479" s="28">
        <f t="shared" si="221"/>
        <v>7.4584999999999999</v>
      </c>
      <c r="BO479" s="28">
        <f t="shared" si="221"/>
        <v>7.4584999999999999</v>
      </c>
      <c r="BP479" s="28">
        <f t="shared" si="221"/>
        <v>7.4584999999999999</v>
      </c>
      <c r="BQ479" s="28">
        <f t="shared" si="221"/>
        <v>7.4584999999999999</v>
      </c>
      <c r="BR479" s="28">
        <f t="shared" si="221"/>
        <v>7.4584999999999999</v>
      </c>
      <c r="BS479" s="28">
        <f t="shared" si="221"/>
        <v>7.4584999999999999</v>
      </c>
      <c r="BT479" s="28">
        <f t="shared" si="221"/>
        <v>7.4584999999999999</v>
      </c>
      <c r="BU479" s="28">
        <f t="shared" si="221"/>
        <v>7.4584999999999999</v>
      </c>
      <c r="BV479" s="28">
        <f t="shared" si="221"/>
        <v>7.4584999999999999</v>
      </c>
      <c r="BW479" s="28">
        <f t="shared" si="221"/>
        <v>7.4584999999999999</v>
      </c>
      <c r="BX479" s="28">
        <f t="shared" si="221"/>
        <v>7.4584999999999999</v>
      </c>
      <c r="BY479" s="28">
        <f t="shared" si="221"/>
        <v>7.4584999999999999</v>
      </c>
      <c r="BZ479" s="28">
        <f t="shared" si="221"/>
        <v>7.4584999999999999</v>
      </c>
      <c r="CA479" s="28">
        <f t="shared" si="221"/>
        <v>7.4584999999999999</v>
      </c>
      <c r="CB479" s="28">
        <f t="shared" si="221"/>
        <v>7.4584999999999999</v>
      </c>
      <c r="CC479" s="6" t="s">
        <v>1857</v>
      </c>
      <c r="CD479" s="28">
        <v>2.0675318532191325</v>
      </c>
      <c r="DO479" s="2">
        <f>-$CD479/12</f>
        <v>-0.17229432110159437</v>
      </c>
      <c r="DP479" s="2">
        <f t="shared" si="226"/>
        <v>-0.17229432110159437</v>
      </c>
      <c r="DQ479" s="2">
        <f t="shared" si="226"/>
        <v>-0.17229432110159437</v>
      </c>
      <c r="DR479" s="2">
        <f t="shared" si="226"/>
        <v>-0.17229432110159437</v>
      </c>
      <c r="DS479" s="2">
        <f t="shared" si="226"/>
        <v>-0.17229432110159437</v>
      </c>
      <c r="DT479" s="2">
        <f t="shared" si="226"/>
        <v>-0.17229432110159437</v>
      </c>
      <c r="DU479" s="2">
        <f t="shared" si="226"/>
        <v>-0.17229432110159437</v>
      </c>
      <c r="DV479" s="2">
        <f t="shared" si="226"/>
        <v>-0.17229432110159437</v>
      </c>
      <c r="DW479" s="2">
        <f t="shared" si="226"/>
        <v>-0.17229432110159437</v>
      </c>
      <c r="DX479" s="2">
        <f t="shared" si="226"/>
        <v>-0.17229432110159437</v>
      </c>
      <c r="DY479" s="2">
        <f t="shared" si="226"/>
        <v>-0.17229432110159437</v>
      </c>
      <c r="DZ479" s="2">
        <f t="shared" si="226"/>
        <v>-0.17229432110159437</v>
      </c>
    </row>
    <row r="480" spans="1:130" ht="15" customHeight="1">
      <c r="A480" s="1">
        <v>10055775</v>
      </c>
      <c r="B480" s="5">
        <v>42551.627488425926</v>
      </c>
      <c r="C480" s="5">
        <v>42559</v>
      </c>
      <c r="D480" s="5">
        <v>42765.916851851849</v>
      </c>
      <c r="E480" s="4">
        <v>895.02</v>
      </c>
      <c r="F480" s="3" t="s">
        <v>5</v>
      </c>
      <c r="G480" s="3" t="s">
        <v>19</v>
      </c>
      <c r="H480" s="3" t="s">
        <v>18</v>
      </c>
      <c r="K480" s="2"/>
      <c r="L480" s="2"/>
      <c r="AS480" s="28">
        <f>($E480*($H$1/12))/2</f>
        <v>3.72925</v>
      </c>
      <c r="AT480" s="28">
        <f t="shared" si="225"/>
        <v>3.72925</v>
      </c>
      <c r="AU480" s="28">
        <f t="shared" si="225"/>
        <v>3.72925</v>
      </c>
      <c r="AV480" s="28">
        <f t="shared" si="225"/>
        <v>3.72925</v>
      </c>
      <c r="AW480" s="28">
        <f t="shared" si="225"/>
        <v>3.72925</v>
      </c>
      <c r="AX480" s="28">
        <f t="shared" si="225"/>
        <v>3.72925</v>
      </c>
      <c r="AY480" s="28">
        <f t="shared" si="225"/>
        <v>3.72925</v>
      </c>
      <c r="AZ480" s="28">
        <f t="shared" si="225"/>
        <v>3.72925</v>
      </c>
      <c r="BA480" s="28">
        <f t="shared" si="225"/>
        <v>3.72925</v>
      </c>
      <c r="BB480" s="28">
        <f t="shared" si="225"/>
        <v>3.72925</v>
      </c>
      <c r="BC480" s="28">
        <f t="shared" si="225"/>
        <v>3.72925</v>
      </c>
      <c r="BD480" s="28">
        <f t="shared" si="225"/>
        <v>3.72925</v>
      </c>
      <c r="BE480" s="28">
        <f t="shared" si="221"/>
        <v>7.4584999999999999</v>
      </c>
      <c r="BF480" s="28">
        <f t="shared" si="221"/>
        <v>7.4584999999999999</v>
      </c>
      <c r="BG480" s="28">
        <f t="shared" si="221"/>
        <v>7.4584999999999999</v>
      </c>
      <c r="BH480" s="28">
        <f t="shared" si="221"/>
        <v>7.4584999999999999</v>
      </c>
      <c r="BI480" s="28">
        <f t="shared" si="221"/>
        <v>7.4584999999999999</v>
      </c>
      <c r="BJ480" s="28">
        <f t="shared" si="221"/>
        <v>7.4584999999999999</v>
      </c>
      <c r="BK480" s="28">
        <f t="shared" si="221"/>
        <v>7.4584999999999999</v>
      </c>
      <c r="BL480" s="28">
        <f t="shared" si="221"/>
        <v>7.4584999999999999</v>
      </c>
      <c r="BM480" s="28">
        <f t="shared" si="221"/>
        <v>7.4584999999999999</v>
      </c>
      <c r="BN480" s="28">
        <f t="shared" si="221"/>
        <v>7.4584999999999999</v>
      </c>
      <c r="BO480" s="28">
        <f t="shared" si="221"/>
        <v>7.4584999999999999</v>
      </c>
      <c r="BP480" s="28">
        <f t="shared" si="221"/>
        <v>7.4584999999999999</v>
      </c>
      <c r="BQ480" s="28">
        <f t="shared" si="221"/>
        <v>7.4584999999999999</v>
      </c>
      <c r="BR480" s="28">
        <f t="shared" si="221"/>
        <v>7.4584999999999999</v>
      </c>
      <c r="BS480" s="28">
        <f t="shared" si="221"/>
        <v>7.4584999999999999</v>
      </c>
      <c r="BT480" s="28">
        <f t="shared" si="221"/>
        <v>7.4584999999999999</v>
      </c>
      <c r="BU480" s="28">
        <f t="shared" si="221"/>
        <v>7.4584999999999999</v>
      </c>
      <c r="BV480" s="28">
        <f t="shared" si="221"/>
        <v>7.4584999999999999</v>
      </c>
      <c r="BW480" s="28">
        <f t="shared" si="221"/>
        <v>7.4584999999999999</v>
      </c>
      <c r="BX480" s="28">
        <f t="shared" si="221"/>
        <v>7.4584999999999999</v>
      </c>
      <c r="BY480" s="28">
        <f t="shared" si="221"/>
        <v>7.4584999999999999</v>
      </c>
      <c r="BZ480" s="28">
        <f t="shared" si="221"/>
        <v>7.4584999999999999</v>
      </c>
      <c r="CA480" s="28">
        <f t="shared" si="221"/>
        <v>7.4584999999999999</v>
      </c>
      <c r="CB480" s="28">
        <f t="shared" si="221"/>
        <v>7.4584999999999999</v>
      </c>
      <c r="CC480" s="6" t="s">
        <v>1857</v>
      </c>
      <c r="CD480" s="28">
        <v>2.0309900396091232</v>
      </c>
      <c r="DO480" s="2">
        <f>-$CD480/12</f>
        <v>-0.16924916996742692</v>
      </c>
      <c r="DP480" s="2">
        <f t="shared" si="226"/>
        <v>-0.16924916996742692</v>
      </c>
      <c r="DQ480" s="2">
        <f t="shared" si="226"/>
        <v>-0.16924916996742692</v>
      </c>
      <c r="DR480" s="2">
        <f t="shared" si="226"/>
        <v>-0.16924916996742692</v>
      </c>
      <c r="DS480" s="2">
        <f t="shared" si="226"/>
        <v>-0.16924916996742692</v>
      </c>
      <c r="DT480" s="2">
        <f t="shared" si="226"/>
        <v>-0.16924916996742692</v>
      </c>
      <c r="DU480" s="2">
        <f t="shared" si="226"/>
        <v>-0.16924916996742692</v>
      </c>
      <c r="DV480" s="2">
        <f t="shared" si="226"/>
        <v>-0.16924916996742692</v>
      </c>
      <c r="DW480" s="2">
        <f t="shared" si="226"/>
        <v>-0.16924916996742692</v>
      </c>
      <c r="DX480" s="2">
        <f t="shared" si="226"/>
        <v>-0.16924916996742692</v>
      </c>
      <c r="DY480" s="2">
        <f t="shared" si="226"/>
        <v>-0.16924916996742692</v>
      </c>
      <c r="DZ480" s="2">
        <f t="shared" si="226"/>
        <v>-0.16924916996742692</v>
      </c>
    </row>
    <row r="481" spans="1:130" ht="15" customHeight="1">
      <c r="A481" s="1">
        <v>10055776</v>
      </c>
      <c r="B481" s="5">
        <v>42551.647569444445</v>
      </c>
      <c r="C481" s="5">
        <v>42558</v>
      </c>
      <c r="D481" s="5">
        <v>42765.917511574073</v>
      </c>
      <c r="E481" s="4">
        <v>895.02</v>
      </c>
      <c r="F481" s="3" t="s">
        <v>5</v>
      </c>
      <c r="G481" s="3" t="s">
        <v>19</v>
      </c>
      <c r="H481" s="3" t="s">
        <v>18</v>
      </c>
      <c r="K481" s="2"/>
      <c r="L481" s="2"/>
      <c r="AS481" s="28">
        <f>($E481*($H$1/12))/2</f>
        <v>3.72925</v>
      </c>
      <c r="AT481" s="28">
        <f t="shared" si="225"/>
        <v>3.72925</v>
      </c>
      <c r="AU481" s="28">
        <f t="shared" si="225"/>
        <v>3.72925</v>
      </c>
      <c r="AV481" s="28">
        <f t="shared" si="225"/>
        <v>3.72925</v>
      </c>
      <c r="AW481" s="28">
        <f t="shared" si="225"/>
        <v>3.72925</v>
      </c>
      <c r="AX481" s="28">
        <f t="shared" si="225"/>
        <v>3.72925</v>
      </c>
      <c r="AY481" s="28">
        <f t="shared" si="225"/>
        <v>3.72925</v>
      </c>
      <c r="AZ481" s="28">
        <f t="shared" si="225"/>
        <v>3.72925</v>
      </c>
      <c r="BA481" s="28">
        <f t="shared" si="225"/>
        <v>3.72925</v>
      </c>
      <c r="BB481" s="28">
        <f t="shared" si="225"/>
        <v>3.72925</v>
      </c>
      <c r="BC481" s="28">
        <f t="shared" si="225"/>
        <v>3.72925</v>
      </c>
      <c r="BD481" s="28">
        <f t="shared" si="225"/>
        <v>3.72925</v>
      </c>
      <c r="BE481" s="28">
        <f t="shared" si="221"/>
        <v>7.4584999999999999</v>
      </c>
      <c r="BF481" s="28">
        <f t="shared" si="221"/>
        <v>7.4584999999999999</v>
      </c>
      <c r="BG481" s="28">
        <f t="shared" si="221"/>
        <v>7.4584999999999999</v>
      </c>
      <c r="BH481" s="28">
        <f t="shared" si="221"/>
        <v>7.4584999999999999</v>
      </c>
      <c r="BI481" s="28">
        <f t="shared" si="221"/>
        <v>7.4584999999999999</v>
      </c>
      <c r="BJ481" s="28">
        <f t="shared" si="221"/>
        <v>7.4584999999999999</v>
      </c>
      <c r="BK481" s="28">
        <f t="shared" si="221"/>
        <v>7.4584999999999999</v>
      </c>
      <c r="BL481" s="28">
        <f t="shared" si="221"/>
        <v>7.4584999999999999</v>
      </c>
      <c r="BM481" s="28">
        <f t="shared" si="221"/>
        <v>7.4584999999999999</v>
      </c>
      <c r="BN481" s="28">
        <f t="shared" si="221"/>
        <v>7.4584999999999999</v>
      </c>
      <c r="BO481" s="28">
        <f t="shared" si="221"/>
        <v>7.4584999999999999</v>
      </c>
      <c r="BP481" s="28">
        <f t="shared" si="221"/>
        <v>7.4584999999999999</v>
      </c>
      <c r="BQ481" s="28">
        <f t="shared" si="221"/>
        <v>7.4584999999999999</v>
      </c>
      <c r="BR481" s="28">
        <f t="shared" si="221"/>
        <v>7.4584999999999999</v>
      </c>
      <c r="BS481" s="28">
        <f t="shared" si="221"/>
        <v>7.4584999999999999</v>
      </c>
      <c r="BT481" s="28">
        <f t="shared" si="221"/>
        <v>7.4584999999999999</v>
      </c>
      <c r="BU481" s="28">
        <f t="shared" si="221"/>
        <v>7.4584999999999999</v>
      </c>
      <c r="BV481" s="28">
        <f t="shared" si="221"/>
        <v>7.4584999999999999</v>
      </c>
      <c r="BW481" s="28">
        <f t="shared" si="221"/>
        <v>7.4584999999999999</v>
      </c>
      <c r="BX481" s="28">
        <f t="shared" si="221"/>
        <v>7.4584999999999999</v>
      </c>
      <c r="BY481" s="28">
        <f t="shared" si="221"/>
        <v>7.4584999999999999</v>
      </c>
      <c r="BZ481" s="28">
        <f t="shared" si="221"/>
        <v>7.4584999999999999</v>
      </c>
      <c r="CA481" s="28">
        <f t="shared" si="221"/>
        <v>7.4584999999999999</v>
      </c>
      <c r="CB481" s="28">
        <f t="shared" si="221"/>
        <v>7.4584999999999999</v>
      </c>
      <c r="CC481" s="6" t="s">
        <v>1857</v>
      </c>
      <c r="CD481" s="28">
        <v>2.0304042015895392</v>
      </c>
      <c r="DO481" s="2">
        <f>-$CD481/12</f>
        <v>-0.1692003501324616</v>
      </c>
      <c r="DP481" s="2">
        <f t="shared" si="226"/>
        <v>-0.1692003501324616</v>
      </c>
      <c r="DQ481" s="2">
        <f t="shared" si="226"/>
        <v>-0.1692003501324616</v>
      </c>
      <c r="DR481" s="2">
        <f t="shared" si="226"/>
        <v>-0.1692003501324616</v>
      </c>
      <c r="DS481" s="2">
        <f t="shared" si="226"/>
        <v>-0.1692003501324616</v>
      </c>
      <c r="DT481" s="2">
        <f t="shared" si="226"/>
        <v>-0.1692003501324616</v>
      </c>
      <c r="DU481" s="2">
        <f t="shared" si="226"/>
        <v>-0.1692003501324616</v>
      </c>
      <c r="DV481" s="2">
        <f t="shared" si="226"/>
        <v>-0.1692003501324616</v>
      </c>
      <c r="DW481" s="2">
        <f t="shared" si="226"/>
        <v>-0.1692003501324616</v>
      </c>
      <c r="DX481" s="2">
        <f t="shared" si="226"/>
        <v>-0.1692003501324616</v>
      </c>
      <c r="DY481" s="2">
        <f t="shared" si="226"/>
        <v>-0.1692003501324616</v>
      </c>
      <c r="DZ481" s="2">
        <f t="shared" si="226"/>
        <v>-0.1692003501324616</v>
      </c>
    </row>
    <row r="482" spans="1:130" ht="15" customHeight="1">
      <c r="A482" s="1">
        <v>10055777</v>
      </c>
      <c r="B482" s="5">
        <v>42551.655312499999</v>
      </c>
      <c r="C482" s="5">
        <v>42558</v>
      </c>
      <c r="D482" s="5">
        <v>42765.917928240742</v>
      </c>
      <c r="E482" s="4">
        <v>895.02</v>
      </c>
      <c r="F482" s="3" t="s">
        <v>5</v>
      </c>
      <c r="G482" s="3" t="s">
        <v>19</v>
      </c>
      <c r="H482" s="3" t="s">
        <v>18</v>
      </c>
      <c r="K482" s="2"/>
      <c r="L482" s="2"/>
      <c r="AS482" s="28">
        <f>($E482*($H$1/12))/2</f>
        <v>3.72925</v>
      </c>
      <c r="AT482" s="28">
        <f t="shared" si="225"/>
        <v>3.72925</v>
      </c>
      <c r="AU482" s="28">
        <f t="shared" si="225"/>
        <v>3.72925</v>
      </c>
      <c r="AV482" s="28">
        <f t="shared" si="225"/>
        <v>3.72925</v>
      </c>
      <c r="AW482" s="28">
        <f t="shared" si="225"/>
        <v>3.72925</v>
      </c>
      <c r="AX482" s="28">
        <f t="shared" si="225"/>
        <v>3.72925</v>
      </c>
      <c r="AY482" s="28">
        <f t="shared" si="225"/>
        <v>3.72925</v>
      </c>
      <c r="AZ482" s="28">
        <f t="shared" si="225"/>
        <v>3.72925</v>
      </c>
      <c r="BA482" s="28">
        <f t="shared" si="225"/>
        <v>3.72925</v>
      </c>
      <c r="BB482" s="28">
        <f t="shared" si="225"/>
        <v>3.72925</v>
      </c>
      <c r="BC482" s="28">
        <f t="shared" si="225"/>
        <v>3.72925</v>
      </c>
      <c r="BD482" s="28">
        <f t="shared" si="225"/>
        <v>3.72925</v>
      </c>
      <c r="BE482" s="28">
        <f t="shared" si="221"/>
        <v>7.4584999999999999</v>
      </c>
      <c r="BF482" s="28">
        <f t="shared" si="221"/>
        <v>7.4584999999999999</v>
      </c>
      <c r="BG482" s="28">
        <f t="shared" si="221"/>
        <v>7.4584999999999999</v>
      </c>
      <c r="BH482" s="28">
        <f t="shared" si="221"/>
        <v>7.4584999999999999</v>
      </c>
      <c r="BI482" s="28">
        <f t="shared" si="221"/>
        <v>7.4584999999999999</v>
      </c>
      <c r="BJ482" s="28">
        <f t="shared" si="221"/>
        <v>7.4584999999999999</v>
      </c>
      <c r="BK482" s="28">
        <f t="shared" si="221"/>
        <v>7.4584999999999999</v>
      </c>
      <c r="BL482" s="28">
        <f t="shared" si="221"/>
        <v>7.4584999999999999</v>
      </c>
      <c r="BM482" s="28">
        <f t="shared" si="221"/>
        <v>7.4584999999999999</v>
      </c>
      <c r="BN482" s="28">
        <f t="shared" si="221"/>
        <v>7.4584999999999999</v>
      </c>
      <c r="BO482" s="28">
        <f t="shared" si="221"/>
        <v>7.4584999999999999</v>
      </c>
      <c r="BP482" s="28">
        <f t="shared" si="221"/>
        <v>7.4584999999999999</v>
      </c>
      <c r="BQ482" s="28">
        <f t="shared" si="221"/>
        <v>7.4584999999999999</v>
      </c>
      <c r="BR482" s="28">
        <f t="shared" si="221"/>
        <v>7.4584999999999999</v>
      </c>
      <c r="BS482" s="28">
        <f t="shared" si="221"/>
        <v>7.4584999999999999</v>
      </c>
      <c r="BT482" s="28">
        <f t="shared" si="221"/>
        <v>7.4584999999999999</v>
      </c>
      <c r="BU482" s="28">
        <f t="shared" si="221"/>
        <v>7.4584999999999999</v>
      </c>
      <c r="BV482" s="28">
        <f t="shared" si="221"/>
        <v>7.4584999999999999</v>
      </c>
      <c r="BW482" s="28">
        <f t="shared" si="221"/>
        <v>7.4584999999999999</v>
      </c>
      <c r="BX482" s="28">
        <f t="shared" si="221"/>
        <v>7.4584999999999999</v>
      </c>
      <c r="BY482" s="28">
        <f t="shared" si="221"/>
        <v>7.4584999999999999</v>
      </c>
      <c r="BZ482" s="28">
        <f t="shared" si="221"/>
        <v>7.4584999999999999</v>
      </c>
      <c r="CA482" s="28">
        <f t="shared" si="221"/>
        <v>7.4584999999999999</v>
      </c>
      <c r="CB482" s="28">
        <f t="shared" si="221"/>
        <v>7.4584999999999999</v>
      </c>
      <c r="CC482" s="6" t="s">
        <v>1857</v>
      </c>
      <c r="CD482" s="28">
        <v>2.0336499053351442</v>
      </c>
      <c r="DO482" s="2">
        <f>-$CD482/12</f>
        <v>-0.16947082544459535</v>
      </c>
      <c r="DP482" s="2">
        <f t="shared" si="226"/>
        <v>-0.16947082544459535</v>
      </c>
      <c r="DQ482" s="2">
        <f t="shared" si="226"/>
        <v>-0.16947082544459535</v>
      </c>
      <c r="DR482" s="2">
        <f t="shared" si="226"/>
        <v>-0.16947082544459535</v>
      </c>
      <c r="DS482" s="2">
        <f t="shared" si="226"/>
        <v>-0.16947082544459535</v>
      </c>
      <c r="DT482" s="2">
        <f t="shared" si="226"/>
        <v>-0.16947082544459535</v>
      </c>
      <c r="DU482" s="2">
        <f t="shared" si="226"/>
        <v>-0.16947082544459535</v>
      </c>
      <c r="DV482" s="2">
        <f t="shared" si="226"/>
        <v>-0.16947082544459535</v>
      </c>
      <c r="DW482" s="2">
        <f t="shared" si="226"/>
        <v>-0.16947082544459535</v>
      </c>
      <c r="DX482" s="2">
        <f t="shared" si="226"/>
        <v>-0.16947082544459535</v>
      </c>
      <c r="DY482" s="2">
        <f t="shared" si="226"/>
        <v>-0.16947082544459535</v>
      </c>
      <c r="DZ482" s="2">
        <f t="shared" si="226"/>
        <v>-0.16947082544459535</v>
      </c>
    </row>
    <row r="483" spans="1:130" ht="15" customHeight="1">
      <c r="A483" s="1" t="s">
        <v>201</v>
      </c>
      <c r="B483" s="5">
        <v>42439.60261574074</v>
      </c>
      <c r="C483" s="5">
        <v>42658</v>
      </c>
      <c r="D483" s="5">
        <v>42765.930231481485</v>
      </c>
      <c r="E483" s="7">
        <v>0</v>
      </c>
      <c r="F483" s="3" t="s">
        <v>0</v>
      </c>
      <c r="G483" s="3" t="s">
        <v>217</v>
      </c>
      <c r="H483" s="3" t="s">
        <v>214</v>
      </c>
      <c r="K483" s="2"/>
      <c r="L483" s="2"/>
    </row>
    <row r="484" spans="1:130" ht="15" customHeight="1">
      <c r="A484" s="1" t="s">
        <v>200</v>
      </c>
      <c r="B484" s="5">
        <v>42439.688425925924</v>
      </c>
      <c r="C484" s="5">
        <v>42658</v>
      </c>
      <c r="D484" s="5">
        <v>42765.931388888886</v>
      </c>
      <c r="E484" s="4">
        <v>0</v>
      </c>
      <c r="F484" s="3" t="s">
        <v>13</v>
      </c>
      <c r="G484" s="3" t="s">
        <v>217</v>
      </c>
      <c r="H484" s="3" t="s">
        <v>214</v>
      </c>
      <c r="K484" s="2"/>
      <c r="L484" s="2"/>
    </row>
    <row r="485" spans="1:130" ht="30" customHeight="1">
      <c r="A485" s="1">
        <v>10054861</v>
      </c>
      <c r="B485" s="5">
        <v>42471.392175925925</v>
      </c>
      <c r="C485" s="5">
        <v>42704</v>
      </c>
      <c r="D485" s="5">
        <v>42765.933703703704</v>
      </c>
      <c r="E485" s="4">
        <v>7536.6</v>
      </c>
      <c r="F485" s="3" t="s">
        <v>13</v>
      </c>
      <c r="G485" s="8" t="s">
        <v>173</v>
      </c>
      <c r="H485" s="3" t="s">
        <v>84</v>
      </c>
      <c r="K485" s="2"/>
      <c r="L485" s="2"/>
      <c r="AS485" s="28">
        <f>($E485*($H$1/12))/2</f>
        <v>31.4025</v>
      </c>
      <c r="AT485" s="28">
        <f t="shared" ref="AT485:BD486" si="227">($E485*($H$1/12))/2</f>
        <v>31.4025</v>
      </c>
      <c r="AU485" s="28">
        <f t="shared" si="227"/>
        <v>31.4025</v>
      </c>
      <c r="AV485" s="28">
        <f t="shared" si="227"/>
        <v>31.4025</v>
      </c>
      <c r="AW485" s="28">
        <f t="shared" si="227"/>
        <v>31.4025</v>
      </c>
      <c r="AX485" s="28">
        <f t="shared" si="227"/>
        <v>31.4025</v>
      </c>
      <c r="AY485" s="28">
        <f t="shared" si="227"/>
        <v>31.4025</v>
      </c>
      <c r="AZ485" s="28">
        <f t="shared" si="227"/>
        <v>31.4025</v>
      </c>
      <c r="BA485" s="28">
        <f t="shared" si="227"/>
        <v>31.4025</v>
      </c>
      <c r="BB485" s="28">
        <f t="shared" si="227"/>
        <v>31.4025</v>
      </c>
      <c r="BC485" s="28">
        <f t="shared" si="227"/>
        <v>31.4025</v>
      </c>
      <c r="BD485" s="28">
        <f t="shared" si="227"/>
        <v>31.4025</v>
      </c>
      <c r="BE485" s="28">
        <f t="shared" ref="BE485:CB486" si="228">($E485*($H$1/12))</f>
        <v>62.805</v>
      </c>
      <c r="BF485" s="28">
        <f t="shared" si="228"/>
        <v>62.805</v>
      </c>
      <c r="BG485" s="28">
        <f t="shared" si="228"/>
        <v>62.805</v>
      </c>
      <c r="BH485" s="28">
        <f t="shared" si="228"/>
        <v>62.805</v>
      </c>
      <c r="BI485" s="28">
        <f t="shared" si="228"/>
        <v>62.805</v>
      </c>
      <c r="BJ485" s="28">
        <f t="shared" si="228"/>
        <v>62.805</v>
      </c>
      <c r="BK485" s="28">
        <f t="shared" si="228"/>
        <v>62.805</v>
      </c>
      <c r="BL485" s="28">
        <f t="shared" si="228"/>
        <v>62.805</v>
      </c>
      <c r="BM485" s="28">
        <f t="shared" si="228"/>
        <v>62.805</v>
      </c>
      <c r="BN485" s="28">
        <f t="shared" si="228"/>
        <v>62.805</v>
      </c>
      <c r="BO485" s="28">
        <f t="shared" si="228"/>
        <v>62.805</v>
      </c>
      <c r="BP485" s="28">
        <f t="shared" si="228"/>
        <v>62.805</v>
      </c>
      <c r="BQ485" s="28">
        <f t="shared" si="228"/>
        <v>62.805</v>
      </c>
      <c r="BR485" s="28">
        <f t="shared" si="228"/>
        <v>62.805</v>
      </c>
      <c r="BS485" s="28">
        <f t="shared" si="228"/>
        <v>62.805</v>
      </c>
      <c r="BT485" s="28">
        <f t="shared" si="228"/>
        <v>62.805</v>
      </c>
      <c r="BU485" s="28">
        <f t="shared" si="228"/>
        <v>62.805</v>
      </c>
      <c r="BV485" s="28">
        <f t="shared" si="228"/>
        <v>62.805</v>
      </c>
      <c r="BW485" s="28">
        <f t="shared" si="228"/>
        <v>62.805</v>
      </c>
      <c r="BX485" s="28">
        <f t="shared" si="228"/>
        <v>62.805</v>
      </c>
      <c r="BY485" s="28">
        <f t="shared" si="228"/>
        <v>62.805</v>
      </c>
      <c r="BZ485" s="28">
        <f t="shared" si="228"/>
        <v>62.805</v>
      </c>
      <c r="CA485" s="28">
        <f t="shared" si="228"/>
        <v>62.805</v>
      </c>
      <c r="CB485" s="28">
        <f t="shared" si="228"/>
        <v>62.805</v>
      </c>
      <c r="CC485" s="6" t="s">
        <v>1857</v>
      </c>
      <c r="CD485" s="28">
        <v>123.78002227614861</v>
      </c>
      <c r="DO485" s="2">
        <f>-$CD485/12</f>
        <v>-10.315001856345718</v>
      </c>
      <c r="DP485" s="2">
        <f t="shared" ref="DP485:DZ486" si="229">-$CD485/12</f>
        <v>-10.315001856345718</v>
      </c>
      <c r="DQ485" s="2">
        <f t="shared" si="229"/>
        <v>-10.315001856345718</v>
      </c>
      <c r="DR485" s="2">
        <f t="shared" si="229"/>
        <v>-10.315001856345718</v>
      </c>
      <c r="DS485" s="2">
        <f t="shared" si="229"/>
        <v>-10.315001856345718</v>
      </c>
      <c r="DT485" s="2">
        <f t="shared" si="229"/>
        <v>-10.315001856345718</v>
      </c>
      <c r="DU485" s="2">
        <f t="shared" si="229"/>
        <v>-10.315001856345718</v>
      </c>
      <c r="DV485" s="2">
        <f t="shared" si="229"/>
        <v>-10.315001856345718</v>
      </c>
      <c r="DW485" s="2">
        <f t="shared" si="229"/>
        <v>-10.315001856345718</v>
      </c>
      <c r="DX485" s="2">
        <f t="shared" si="229"/>
        <v>-10.315001856345718</v>
      </c>
      <c r="DY485" s="2">
        <f t="shared" si="229"/>
        <v>-10.315001856345718</v>
      </c>
      <c r="DZ485" s="2">
        <f t="shared" si="229"/>
        <v>-10.315001856345718</v>
      </c>
    </row>
    <row r="486" spans="1:130" ht="15" customHeight="1">
      <c r="A486" s="1">
        <v>10056231</v>
      </c>
      <c r="B486" s="5">
        <v>42639.609675925924</v>
      </c>
      <c r="C486" s="5">
        <v>42716</v>
      </c>
      <c r="D486" s="5">
        <v>42765.941099537034</v>
      </c>
      <c r="E486" s="7">
        <f>229.5+229.5+229.5+229.5+2268+202.5+343.8+343.8+343.8+343.8+263.7+2737.8</f>
        <v>7765.2000000000007</v>
      </c>
      <c r="F486" s="3" t="s">
        <v>5</v>
      </c>
      <c r="G486" s="3" t="s">
        <v>148</v>
      </c>
      <c r="H486" s="3" t="s">
        <v>176</v>
      </c>
      <c r="K486" s="2"/>
      <c r="L486" s="2"/>
      <c r="AS486" s="28">
        <f>($E486*($H$1/12))/2</f>
        <v>32.355000000000004</v>
      </c>
      <c r="AT486" s="28">
        <f t="shared" si="227"/>
        <v>32.355000000000004</v>
      </c>
      <c r="AU486" s="28">
        <f t="shared" si="227"/>
        <v>32.355000000000004</v>
      </c>
      <c r="AV486" s="28">
        <f t="shared" si="227"/>
        <v>32.355000000000004</v>
      </c>
      <c r="AW486" s="28">
        <f t="shared" si="227"/>
        <v>32.355000000000004</v>
      </c>
      <c r="AX486" s="28">
        <f t="shared" si="227"/>
        <v>32.355000000000004</v>
      </c>
      <c r="AY486" s="28">
        <f t="shared" si="227"/>
        <v>32.355000000000004</v>
      </c>
      <c r="AZ486" s="28">
        <f t="shared" si="227"/>
        <v>32.355000000000004</v>
      </c>
      <c r="BA486" s="28">
        <f t="shared" si="227"/>
        <v>32.355000000000004</v>
      </c>
      <c r="BB486" s="28">
        <f t="shared" si="227"/>
        <v>32.355000000000004</v>
      </c>
      <c r="BC486" s="28">
        <f t="shared" si="227"/>
        <v>32.355000000000004</v>
      </c>
      <c r="BD486" s="28">
        <f t="shared" si="227"/>
        <v>32.355000000000004</v>
      </c>
      <c r="BE486" s="28">
        <f>($E486*($H$1/12))</f>
        <v>64.710000000000008</v>
      </c>
      <c r="BF486" s="28">
        <f t="shared" si="228"/>
        <v>64.710000000000008</v>
      </c>
      <c r="BG486" s="28">
        <f t="shared" si="228"/>
        <v>64.710000000000008</v>
      </c>
      <c r="BH486" s="28">
        <f t="shared" si="228"/>
        <v>64.710000000000008</v>
      </c>
      <c r="BI486" s="28">
        <f t="shared" si="228"/>
        <v>64.710000000000008</v>
      </c>
      <c r="BJ486" s="28">
        <f t="shared" si="228"/>
        <v>64.710000000000008</v>
      </c>
      <c r="BK486" s="28">
        <f t="shared" si="228"/>
        <v>64.710000000000008</v>
      </c>
      <c r="BL486" s="28">
        <f t="shared" si="228"/>
        <v>64.710000000000008</v>
      </c>
      <c r="BM486" s="28">
        <f t="shared" si="228"/>
        <v>64.710000000000008</v>
      </c>
      <c r="BN486" s="28">
        <f t="shared" si="228"/>
        <v>64.710000000000008</v>
      </c>
      <c r="BO486" s="28">
        <f t="shared" si="228"/>
        <v>64.710000000000008</v>
      </c>
      <c r="BP486" s="28">
        <f t="shared" si="228"/>
        <v>64.710000000000008</v>
      </c>
      <c r="BQ486" s="28">
        <f t="shared" si="228"/>
        <v>64.710000000000008</v>
      </c>
      <c r="BR486" s="28">
        <f t="shared" si="228"/>
        <v>64.710000000000008</v>
      </c>
      <c r="BS486" s="28">
        <f t="shared" si="228"/>
        <v>64.710000000000008</v>
      </c>
      <c r="BT486" s="28">
        <f t="shared" si="228"/>
        <v>64.710000000000008</v>
      </c>
      <c r="BU486" s="28">
        <f t="shared" si="228"/>
        <v>64.710000000000008</v>
      </c>
      <c r="BV486" s="28">
        <f t="shared" si="228"/>
        <v>64.710000000000008</v>
      </c>
      <c r="BW486" s="28">
        <f t="shared" si="228"/>
        <v>64.710000000000008</v>
      </c>
      <c r="BX486" s="28">
        <f t="shared" si="228"/>
        <v>64.710000000000008</v>
      </c>
      <c r="BY486" s="28">
        <f t="shared" si="228"/>
        <v>64.710000000000008</v>
      </c>
      <c r="BZ486" s="28">
        <f t="shared" si="228"/>
        <v>64.710000000000008</v>
      </c>
      <c r="CA486" s="28">
        <f t="shared" si="228"/>
        <v>64.710000000000008</v>
      </c>
      <c r="CB486" s="28">
        <f t="shared" si="228"/>
        <v>64.710000000000008</v>
      </c>
      <c r="CC486" s="6" t="s">
        <v>1857</v>
      </c>
      <c r="CD486" s="28">
        <v>88.736249793259361</v>
      </c>
      <c r="DO486" s="2">
        <f>-$CD486/12</f>
        <v>-7.3946874827716131</v>
      </c>
      <c r="DP486" s="2">
        <f t="shared" si="229"/>
        <v>-7.3946874827716131</v>
      </c>
      <c r="DQ486" s="2">
        <f t="shared" si="229"/>
        <v>-7.3946874827716131</v>
      </c>
      <c r="DR486" s="2">
        <f t="shared" si="229"/>
        <v>-7.3946874827716131</v>
      </c>
      <c r="DS486" s="2">
        <f t="shared" si="229"/>
        <v>-7.3946874827716131</v>
      </c>
      <c r="DT486" s="2">
        <f t="shared" si="229"/>
        <v>-7.3946874827716131</v>
      </c>
      <c r="DU486" s="2">
        <f t="shared" si="229"/>
        <v>-7.3946874827716131</v>
      </c>
      <c r="DV486" s="2">
        <f t="shared" si="229"/>
        <v>-7.3946874827716131</v>
      </c>
      <c r="DW486" s="2">
        <f t="shared" si="229"/>
        <v>-7.3946874827716131</v>
      </c>
      <c r="DX486" s="2">
        <f t="shared" si="229"/>
        <v>-7.3946874827716131</v>
      </c>
      <c r="DY486" s="2">
        <f t="shared" si="229"/>
        <v>-7.3946874827716131</v>
      </c>
      <c r="DZ486" s="2">
        <f t="shared" si="229"/>
        <v>-7.3946874827716131</v>
      </c>
    </row>
    <row r="487" spans="1:130" ht="15" customHeight="1">
      <c r="A487" s="1">
        <v>1009229</v>
      </c>
      <c r="B487" s="5">
        <v>41842</v>
      </c>
      <c r="C487" s="5">
        <v>42430</v>
      </c>
      <c r="D487" s="5">
        <v>42766.476018518515</v>
      </c>
      <c r="E487" s="7">
        <v>0</v>
      </c>
      <c r="F487" s="3" t="s">
        <v>0</v>
      </c>
      <c r="G487" s="3" t="s">
        <v>217</v>
      </c>
      <c r="H487" s="3" t="s">
        <v>214</v>
      </c>
      <c r="K487" s="2"/>
      <c r="L487" s="2"/>
    </row>
    <row r="488" spans="1:130" ht="15" customHeight="1">
      <c r="A488" s="1">
        <v>10050576</v>
      </c>
      <c r="B488" s="5">
        <v>41864.407997685186</v>
      </c>
      <c r="C488" s="5">
        <v>42346</v>
      </c>
      <c r="D488" s="5">
        <v>42767.607847222222</v>
      </c>
      <c r="E488" s="7">
        <v>0</v>
      </c>
      <c r="F488" s="3" t="s">
        <v>0</v>
      </c>
      <c r="G488" s="3" t="s">
        <v>217</v>
      </c>
      <c r="H488" s="3" t="s">
        <v>214</v>
      </c>
      <c r="K488" s="2"/>
      <c r="L488" s="2"/>
    </row>
    <row r="489" spans="1:130" ht="60" customHeight="1">
      <c r="A489" s="1">
        <v>10054884</v>
      </c>
      <c r="B489" s="5">
        <v>42473.60832175926</v>
      </c>
      <c r="C489" s="5">
        <v>42526</v>
      </c>
      <c r="D489" s="5">
        <v>42793.369976851849</v>
      </c>
      <c r="E489" s="4">
        <v>1004.86</v>
      </c>
      <c r="F489" s="3" t="s">
        <v>13</v>
      </c>
      <c r="G489" s="8" t="s">
        <v>95</v>
      </c>
      <c r="H489" s="3" t="s">
        <v>90</v>
      </c>
      <c r="K489" s="2"/>
      <c r="L489" s="2"/>
      <c r="AS489" s="28">
        <f>($E489*($H$1/12))/2</f>
        <v>4.1869166666666668</v>
      </c>
      <c r="AT489" s="28">
        <f t="shared" ref="AT489:BD489" si="230">($E489*($H$1/12))/2</f>
        <v>4.1869166666666668</v>
      </c>
      <c r="AU489" s="28">
        <f t="shared" si="230"/>
        <v>4.1869166666666668</v>
      </c>
      <c r="AV489" s="28">
        <f t="shared" si="230"/>
        <v>4.1869166666666668</v>
      </c>
      <c r="AW489" s="28">
        <f t="shared" si="230"/>
        <v>4.1869166666666668</v>
      </c>
      <c r="AX489" s="28">
        <f t="shared" si="230"/>
        <v>4.1869166666666668</v>
      </c>
      <c r="AY489" s="28">
        <f t="shared" si="230"/>
        <v>4.1869166666666668</v>
      </c>
      <c r="AZ489" s="28">
        <f t="shared" si="230"/>
        <v>4.1869166666666668</v>
      </c>
      <c r="BA489" s="28">
        <f t="shared" si="230"/>
        <v>4.1869166666666668</v>
      </c>
      <c r="BB489" s="28">
        <f t="shared" si="230"/>
        <v>4.1869166666666668</v>
      </c>
      <c r="BC489" s="28">
        <f t="shared" si="230"/>
        <v>4.1869166666666668</v>
      </c>
      <c r="BD489" s="28">
        <f t="shared" si="230"/>
        <v>4.1869166666666668</v>
      </c>
      <c r="BE489" s="28">
        <f t="shared" ref="BE489:CB489" si="231">($E489*($H$1/12))</f>
        <v>8.3738333333333337</v>
      </c>
      <c r="BF489" s="28">
        <f t="shared" si="231"/>
        <v>8.3738333333333337</v>
      </c>
      <c r="BG489" s="28">
        <f t="shared" si="231"/>
        <v>8.3738333333333337</v>
      </c>
      <c r="BH489" s="28">
        <f t="shared" si="231"/>
        <v>8.3738333333333337</v>
      </c>
      <c r="BI489" s="28">
        <f t="shared" si="231"/>
        <v>8.3738333333333337</v>
      </c>
      <c r="BJ489" s="28">
        <f t="shared" si="231"/>
        <v>8.3738333333333337</v>
      </c>
      <c r="BK489" s="28">
        <f t="shared" si="231"/>
        <v>8.3738333333333337</v>
      </c>
      <c r="BL489" s="28">
        <f t="shared" si="231"/>
        <v>8.3738333333333337</v>
      </c>
      <c r="BM489" s="28">
        <f t="shared" si="231"/>
        <v>8.3738333333333337</v>
      </c>
      <c r="BN489" s="28">
        <f t="shared" si="231"/>
        <v>8.3738333333333337</v>
      </c>
      <c r="BO489" s="28">
        <f t="shared" si="231"/>
        <v>8.3738333333333337</v>
      </c>
      <c r="BP489" s="28">
        <f t="shared" si="231"/>
        <v>8.3738333333333337</v>
      </c>
      <c r="BQ489" s="28">
        <f t="shared" si="231"/>
        <v>8.3738333333333337</v>
      </c>
      <c r="BR489" s="28">
        <f t="shared" si="231"/>
        <v>8.3738333333333337</v>
      </c>
      <c r="BS489" s="28">
        <f t="shared" si="231"/>
        <v>8.3738333333333337</v>
      </c>
      <c r="BT489" s="28">
        <f t="shared" si="231"/>
        <v>8.3738333333333337</v>
      </c>
      <c r="BU489" s="28">
        <f t="shared" si="231"/>
        <v>8.3738333333333337</v>
      </c>
      <c r="BV489" s="28">
        <f t="shared" si="231"/>
        <v>8.3738333333333337</v>
      </c>
      <c r="BW489" s="28">
        <f t="shared" si="231"/>
        <v>8.3738333333333337</v>
      </c>
      <c r="BX489" s="28">
        <f t="shared" si="231"/>
        <v>8.3738333333333337</v>
      </c>
      <c r="BY489" s="28">
        <f t="shared" si="231"/>
        <v>8.3738333333333337</v>
      </c>
      <c r="BZ489" s="28">
        <f t="shared" si="231"/>
        <v>8.3738333333333337</v>
      </c>
      <c r="CA489" s="28">
        <f t="shared" si="231"/>
        <v>8.3738333333333337</v>
      </c>
      <c r="CB489" s="28">
        <f t="shared" si="231"/>
        <v>8.3738333333333337</v>
      </c>
      <c r="CC489" s="6" t="s">
        <v>1857</v>
      </c>
      <c r="CD489" s="28">
        <v>1.7281968117118904</v>
      </c>
      <c r="DO489" s="2">
        <f>-$CD489/12</f>
        <v>-0.14401640097599086</v>
      </c>
      <c r="DP489" s="2">
        <f t="shared" ref="DP489:DZ489" si="232">-$CD489/12</f>
        <v>-0.14401640097599086</v>
      </c>
      <c r="DQ489" s="2">
        <f t="shared" si="232"/>
        <v>-0.14401640097599086</v>
      </c>
      <c r="DR489" s="2">
        <f t="shared" si="232"/>
        <v>-0.14401640097599086</v>
      </c>
      <c r="DS489" s="2">
        <f t="shared" si="232"/>
        <v>-0.14401640097599086</v>
      </c>
      <c r="DT489" s="2">
        <f t="shared" si="232"/>
        <v>-0.14401640097599086</v>
      </c>
      <c r="DU489" s="2">
        <f t="shared" si="232"/>
        <v>-0.14401640097599086</v>
      </c>
      <c r="DV489" s="2">
        <f t="shared" si="232"/>
        <v>-0.14401640097599086</v>
      </c>
      <c r="DW489" s="2">
        <f t="shared" si="232"/>
        <v>-0.14401640097599086</v>
      </c>
      <c r="DX489" s="2">
        <f t="shared" si="232"/>
        <v>-0.14401640097599086</v>
      </c>
      <c r="DY489" s="2">
        <f t="shared" si="232"/>
        <v>-0.14401640097599086</v>
      </c>
      <c r="DZ489" s="2">
        <f t="shared" si="232"/>
        <v>-0.14401640097599086</v>
      </c>
    </row>
    <row r="490" spans="1:130" ht="15" customHeight="1">
      <c r="A490" s="1">
        <v>10056409</v>
      </c>
      <c r="B490" s="5">
        <v>42684.602094907408</v>
      </c>
      <c r="C490" s="5">
        <v>42705</v>
      </c>
      <c r="D490" s="5">
        <v>42794.366597222222</v>
      </c>
      <c r="E490" s="7">
        <v>0</v>
      </c>
      <c r="F490" s="3" t="s">
        <v>0</v>
      </c>
      <c r="G490" s="3" t="s">
        <v>217</v>
      </c>
      <c r="H490" s="3" t="s">
        <v>214</v>
      </c>
      <c r="K490" s="2"/>
      <c r="L490" s="2"/>
    </row>
    <row r="491" spans="1:130" ht="60" customHeight="1">
      <c r="A491" s="1">
        <v>10054883</v>
      </c>
      <c r="B491" s="5">
        <v>42473.598749999997</v>
      </c>
      <c r="C491" s="5">
        <v>42526</v>
      </c>
      <c r="D491" s="5">
        <v>42794.367118055554</v>
      </c>
      <c r="E491" s="4">
        <v>2014.66</v>
      </c>
      <c r="F491" s="3" t="s">
        <v>13</v>
      </c>
      <c r="G491" s="8" t="s">
        <v>94</v>
      </c>
      <c r="H491" s="3" t="s">
        <v>90</v>
      </c>
      <c r="K491" s="2"/>
      <c r="L491" s="2"/>
      <c r="AS491" s="28">
        <f>($E491*($H$1/12))/2</f>
        <v>8.3944166666666664</v>
      </c>
      <c r="AT491" s="28">
        <f t="shared" ref="AT491:BD491" si="233">($E491*($H$1/12))/2</f>
        <v>8.3944166666666664</v>
      </c>
      <c r="AU491" s="28">
        <f t="shared" si="233"/>
        <v>8.3944166666666664</v>
      </c>
      <c r="AV491" s="28">
        <f t="shared" si="233"/>
        <v>8.3944166666666664</v>
      </c>
      <c r="AW491" s="28">
        <f t="shared" si="233"/>
        <v>8.3944166666666664</v>
      </c>
      <c r="AX491" s="28">
        <f t="shared" si="233"/>
        <v>8.3944166666666664</v>
      </c>
      <c r="AY491" s="28">
        <f t="shared" si="233"/>
        <v>8.3944166666666664</v>
      </c>
      <c r="AZ491" s="28">
        <f t="shared" si="233"/>
        <v>8.3944166666666664</v>
      </c>
      <c r="BA491" s="28">
        <f t="shared" si="233"/>
        <v>8.3944166666666664</v>
      </c>
      <c r="BB491" s="28">
        <f t="shared" si="233"/>
        <v>8.3944166666666664</v>
      </c>
      <c r="BC491" s="28">
        <f t="shared" si="233"/>
        <v>8.3944166666666664</v>
      </c>
      <c r="BD491" s="28">
        <f t="shared" si="233"/>
        <v>8.3944166666666664</v>
      </c>
      <c r="BE491" s="28">
        <f t="shared" ref="BE491:CB491" si="234">($E491*($H$1/12))</f>
        <v>16.788833333333333</v>
      </c>
      <c r="BF491" s="28">
        <f t="shared" si="234"/>
        <v>16.788833333333333</v>
      </c>
      <c r="BG491" s="28">
        <f t="shared" si="234"/>
        <v>16.788833333333333</v>
      </c>
      <c r="BH491" s="28">
        <f t="shared" si="234"/>
        <v>16.788833333333333</v>
      </c>
      <c r="BI491" s="28">
        <f t="shared" si="234"/>
        <v>16.788833333333333</v>
      </c>
      <c r="BJ491" s="28">
        <f t="shared" si="234"/>
        <v>16.788833333333333</v>
      </c>
      <c r="BK491" s="28">
        <f t="shared" si="234"/>
        <v>16.788833333333333</v>
      </c>
      <c r="BL491" s="28">
        <f t="shared" si="234"/>
        <v>16.788833333333333</v>
      </c>
      <c r="BM491" s="28">
        <f t="shared" si="234"/>
        <v>16.788833333333333</v>
      </c>
      <c r="BN491" s="28">
        <f t="shared" si="234"/>
        <v>16.788833333333333</v>
      </c>
      <c r="BO491" s="28">
        <f t="shared" si="234"/>
        <v>16.788833333333333</v>
      </c>
      <c r="BP491" s="28">
        <f t="shared" si="234"/>
        <v>16.788833333333333</v>
      </c>
      <c r="BQ491" s="28">
        <f t="shared" si="234"/>
        <v>16.788833333333333</v>
      </c>
      <c r="BR491" s="28">
        <f t="shared" si="234"/>
        <v>16.788833333333333</v>
      </c>
      <c r="BS491" s="28">
        <f t="shared" si="234"/>
        <v>16.788833333333333</v>
      </c>
      <c r="BT491" s="28">
        <f t="shared" si="234"/>
        <v>16.788833333333333</v>
      </c>
      <c r="BU491" s="28">
        <f t="shared" si="234"/>
        <v>16.788833333333333</v>
      </c>
      <c r="BV491" s="28">
        <f t="shared" si="234"/>
        <v>16.788833333333333</v>
      </c>
      <c r="BW491" s="28">
        <f t="shared" si="234"/>
        <v>16.788833333333333</v>
      </c>
      <c r="BX491" s="28">
        <f t="shared" si="234"/>
        <v>16.788833333333333</v>
      </c>
      <c r="BY491" s="28">
        <f t="shared" si="234"/>
        <v>16.788833333333333</v>
      </c>
      <c r="BZ491" s="28">
        <f t="shared" si="234"/>
        <v>16.788833333333333</v>
      </c>
      <c r="CA491" s="28">
        <f t="shared" si="234"/>
        <v>16.788833333333333</v>
      </c>
      <c r="CB491" s="28">
        <f t="shared" si="234"/>
        <v>16.788833333333333</v>
      </c>
      <c r="CC491" s="6" t="s">
        <v>1857</v>
      </c>
      <c r="CD491" s="28">
        <v>2.40066612009293</v>
      </c>
      <c r="DO491" s="2">
        <f>-$CD491/12</f>
        <v>-0.20005551000774416</v>
      </c>
      <c r="DP491" s="2">
        <f t="shared" ref="DP491:DZ491" si="235">-$CD491/12</f>
        <v>-0.20005551000774416</v>
      </c>
      <c r="DQ491" s="2">
        <f t="shared" si="235"/>
        <v>-0.20005551000774416</v>
      </c>
      <c r="DR491" s="2">
        <f t="shared" si="235"/>
        <v>-0.20005551000774416</v>
      </c>
      <c r="DS491" s="2">
        <f t="shared" si="235"/>
        <v>-0.20005551000774416</v>
      </c>
      <c r="DT491" s="2">
        <f t="shared" si="235"/>
        <v>-0.20005551000774416</v>
      </c>
      <c r="DU491" s="2">
        <f t="shared" si="235"/>
        <v>-0.20005551000774416</v>
      </c>
      <c r="DV491" s="2">
        <f t="shared" si="235"/>
        <v>-0.20005551000774416</v>
      </c>
      <c r="DW491" s="2">
        <f t="shared" si="235"/>
        <v>-0.20005551000774416</v>
      </c>
      <c r="DX491" s="2">
        <f t="shared" si="235"/>
        <v>-0.20005551000774416</v>
      </c>
      <c r="DY491" s="2">
        <f t="shared" si="235"/>
        <v>-0.20005551000774416</v>
      </c>
      <c r="DZ491" s="2">
        <f t="shared" si="235"/>
        <v>-0.20005551000774416</v>
      </c>
    </row>
    <row r="492" spans="1:130" ht="15" customHeight="1">
      <c r="A492" s="1">
        <v>10056444</v>
      </c>
      <c r="B492" s="5">
        <v>42702.616747685184</v>
      </c>
      <c r="C492" s="5">
        <v>42727</v>
      </c>
      <c r="D492" s="5">
        <v>42794.367766203701</v>
      </c>
      <c r="E492" s="7">
        <v>0</v>
      </c>
      <c r="F492" s="3" t="s">
        <v>0</v>
      </c>
      <c r="G492" s="3" t="s">
        <v>217</v>
      </c>
      <c r="H492" s="3" t="s">
        <v>214</v>
      </c>
      <c r="K492" s="2"/>
      <c r="L492" s="2"/>
    </row>
    <row r="493" spans="1:130" ht="15" customHeight="1">
      <c r="A493" s="1">
        <v>10054191</v>
      </c>
      <c r="B493" s="5">
        <v>42369.483784722222</v>
      </c>
      <c r="C493" s="5">
        <v>42735</v>
      </c>
      <c r="D493" s="5">
        <v>42803.895902777775</v>
      </c>
      <c r="E493" s="4">
        <v>0</v>
      </c>
      <c r="F493" s="3" t="s">
        <v>5</v>
      </c>
      <c r="G493" s="3" t="s">
        <v>217</v>
      </c>
      <c r="H493" s="3" t="s">
        <v>96</v>
      </c>
      <c r="K493" s="2"/>
      <c r="L493" s="2"/>
    </row>
    <row r="494" spans="1:130" ht="45" customHeight="1">
      <c r="A494" s="1">
        <v>10054679</v>
      </c>
      <c r="B494" s="5">
        <v>42447.693287037036</v>
      </c>
      <c r="C494" s="5">
        <v>42713</v>
      </c>
      <c r="D494" s="5">
        <v>42803.898611111108</v>
      </c>
      <c r="E494" s="4">
        <v>44250.06</v>
      </c>
      <c r="F494" s="3" t="s">
        <v>8</v>
      </c>
      <c r="G494" s="9" t="s">
        <v>127</v>
      </c>
      <c r="H494" s="3" t="s">
        <v>112</v>
      </c>
      <c r="K494" s="2"/>
      <c r="L494" s="2"/>
      <c r="AS494" s="28">
        <f>($E494*($H$1/12))/2</f>
        <v>184.37524999999999</v>
      </c>
      <c r="AT494" s="28">
        <f t="shared" ref="AT494:BD496" si="236">($E494*($H$1/12))/2</f>
        <v>184.37524999999999</v>
      </c>
      <c r="AU494" s="28">
        <f t="shared" si="236"/>
        <v>184.37524999999999</v>
      </c>
      <c r="AV494" s="28">
        <f t="shared" si="236"/>
        <v>184.37524999999999</v>
      </c>
      <c r="AW494" s="28">
        <f t="shared" si="236"/>
        <v>184.37524999999999</v>
      </c>
      <c r="AX494" s="28">
        <f t="shared" si="236"/>
        <v>184.37524999999999</v>
      </c>
      <c r="AY494" s="28">
        <f t="shared" si="236"/>
        <v>184.37524999999999</v>
      </c>
      <c r="AZ494" s="28">
        <f t="shared" si="236"/>
        <v>184.37524999999999</v>
      </c>
      <c r="BA494" s="28">
        <f t="shared" si="236"/>
        <v>184.37524999999999</v>
      </c>
      <c r="BB494" s="28">
        <f t="shared" si="236"/>
        <v>184.37524999999999</v>
      </c>
      <c r="BC494" s="28">
        <f t="shared" si="236"/>
        <v>184.37524999999999</v>
      </c>
      <c r="BD494" s="28">
        <f t="shared" si="236"/>
        <v>184.37524999999999</v>
      </c>
      <c r="BE494" s="28">
        <f>($E494*($H$1/12))</f>
        <v>368.75049999999999</v>
      </c>
      <c r="BF494" s="28">
        <f t="shared" ref="BF494:CB496" si="237">($E494*($H$1/12))</f>
        <v>368.75049999999999</v>
      </c>
      <c r="BG494" s="28">
        <f t="shared" si="237"/>
        <v>368.75049999999999</v>
      </c>
      <c r="BH494" s="28">
        <f t="shared" si="237"/>
        <v>368.75049999999999</v>
      </c>
      <c r="BI494" s="28">
        <f t="shared" si="237"/>
        <v>368.75049999999999</v>
      </c>
      <c r="BJ494" s="28">
        <f t="shared" si="237"/>
        <v>368.75049999999999</v>
      </c>
      <c r="BK494" s="28">
        <f t="shared" si="237"/>
        <v>368.75049999999999</v>
      </c>
      <c r="BL494" s="28">
        <f t="shared" si="237"/>
        <v>368.75049999999999</v>
      </c>
      <c r="BM494" s="28">
        <f t="shared" si="237"/>
        <v>368.75049999999999</v>
      </c>
      <c r="BN494" s="28">
        <f t="shared" si="237"/>
        <v>368.75049999999999</v>
      </c>
      <c r="BO494" s="28">
        <f t="shared" si="237"/>
        <v>368.75049999999999</v>
      </c>
      <c r="BP494" s="28">
        <f t="shared" si="237"/>
        <v>368.75049999999999</v>
      </c>
      <c r="BQ494" s="28">
        <f t="shared" si="237"/>
        <v>368.75049999999999</v>
      </c>
      <c r="BR494" s="28">
        <f t="shared" si="237"/>
        <v>368.75049999999999</v>
      </c>
      <c r="BS494" s="28">
        <f t="shared" si="237"/>
        <v>368.75049999999999</v>
      </c>
      <c r="BT494" s="28">
        <f t="shared" si="237"/>
        <v>368.75049999999999</v>
      </c>
      <c r="BU494" s="28">
        <f t="shared" si="237"/>
        <v>368.75049999999999</v>
      </c>
      <c r="BV494" s="28">
        <f t="shared" si="237"/>
        <v>368.75049999999999</v>
      </c>
      <c r="BW494" s="28">
        <f t="shared" si="237"/>
        <v>368.75049999999999</v>
      </c>
      <c r="BX494" s="28">
        <f t="shared" si="237"/>
        <v>368.75049999999999</v>
      </c>
      <c r="BY494" s="28">
        <f t="shared" si="237"/>
        <v>368.75049999999999</v>
      </c>
      <c r="BZ494" s="28">
        <f t="shared" si="237"/>
        <v>368.75049999999999</v>
      </c>
      <c r="CA494" s="28">
        <f t="shared" si="237"/>
        <v>368.75049999999999</v>
      </c>
      <c r="CB494" s="28">
        <f t="shared" si="237"/>
        <v>368.75049999999999</v>
      </c>
      <c r="CC494" s="6" t="s">
        <v>1856</v>
      </c>
    </row>
    <row r="495" spans="1:130" ht="90" customHeight="1">
      <c r="A495" s="1">
        <v>10054448</v>
      </c>
      <c r="B495" s="5">
        <v>42425.645196759258</v>
      </c>
      <c r="C495" s="5">
        <v>42727</v>
      </c>
      <c r="D495" s="5">
        <v>42803.899317129632</v>
      </c>
      <c r="E495" s="4">
        <v>3691.15</v>
      </c>
      <c r="F495" s="3" t="s">
        <v>8</v>
      </c>
      <c r="G495" s="9" t="s">
        <v>126</v>
      </c>
      <c r="H495" s="3" t="s">
        <v>112</v>
      </c>
      <c r="K495" s="2"/>
      <c r="L495" s="2"/>
      <c r="AS495" s="28">
        <f>($E495*($H$1/12))/2</f>
        <v>15.379791666666668</v>
      </c>
      <c r="AT495" s="28">
        <f t="shared" si="236"/>
        <v>15.379791666666668</v>
      </c>
      <c r="AU495" s="28">
        <f t="shared" si="236"/>
        <v>15.379791666666668</v>
      </c>
      <c r="AV495" s="28">
        <f t="shared" si="236"/>
        <v>15.379791666666668</v>
      </c>
      <c r="AW495" s="28">
        <f t="shared" si="236"/>
        <v>15.379791666666668</v>
      </c>
      <c r="AX495" s="28">
        <f t="shared" si="236"/>
        <v>15.379791666666668</v>
      </c>
      <c r="AY495" s="28">
        <f t="shared" si="236"/>
        <v>15.379791666666668</v>
      </c>
      <c r="AZ495" s="28">
        <f t="shared" si="236"/>
        <v>15.379791666666668</v>
      </c>
      <c r="BA495" s="28">
        <f t="shared" si="236"/>
        <v>15.379791666666668</v>
      </c>
      <c r="BB495" s="28">
        <f t="shared" si="236"/>
        <v>15.379791666666668</v>
      </c>
      <c r="BC495" s="28">
        <f t="shared" si="236"/>
        <v>15.379791666666668</v>
      </c>
      <c r="BD495" s="28">
        <f t="shared" si="236"/>
        <v>15.379791666666668</v>
      </c>
      <c r="BE495" s="28">
        <f>($E495*($H$1/12))</f>
        <v>30.759583333333335</v>
      </c>
      <c r="BF495" s="28">
        <f t="shared" si="237"/>
        <v>30.759583333333335</v>
      </c>
      <c r="BG495" s="28">
        <f t="shared" si="237"/>
        <v>30.759583333333335</v>
      </c>
      <c r="BH495" s="28">
        <f t="shared" si="237"/>
        <v>30.759583333333335</v>
      </c>
      <c r="BI495" s="28">
        <f t="shared" si="237"/>
        <v>30.759583333333335</v>
      </c>
      <c r="BJ495" s="28">
        <f t="shared" si="237"/>
        <v>30.759583333333335</v>
      </c>
      <c r="BK495" s="28">
        <f t="shared" si="237"/>
        <v>30.759583333333335</v>
      </c>
      <c r="BL495" s="28">
        <f t="shared" si="237"/>
        <v>30.759583333333335</v>
      </c>
      <c r="BM495" s="28">
        <f t="shared" si="237"/>
        <v>30.759583333333335</v>
      </c>
      <c r="BN495" s="28">
        <f t="shared" si="237"/>
        <v>30.759583333333335</v>
      </c>
      <c r="BO495" s="28">
        <f t="shared" si="237"/>
        <v>30.759583333333335</v>
      </c>
      <c r="BP495" s="28">
        <f t="shared" si="237"/>
        <v>30.759583333333335</v>
      </c>
      <c r="BQ495" s="28">
        <f t="shared" si="237"/>
        <v>30.759583333333335</v>
      </c>
      <c r="BR495" s="28">
        <f t="shared" si="237"/>
        <v>30.759583333333335</v>
      </c>
      <c r="BS495" s="28">
        <f t="shared" si="237"/>
        <v>30.759583333333335</v>
      </c>
      <c r="BT495" s="28">
        <f t="shared" si="237"/>
        <v>30.759583333333335</v>
      </c>
      <c r="BU495" s="28">
        <f t="shared" si="237"/>
        <v>30.759583333333335</v>
      </c>
      <c r="BV495" s="28">
        <f t="shared" si="237"/>
        <v>30.759583333333335</v>
      </c>
      <c r="BW495" s="28">
        <f t="shared" si="237"/>
        <v>30.759583333333335</v>
      </c>
      <c r="BX495" s="28">
        <f t="shared" si="237"/>
        <v>30.759583333333335</v>
      </c>
      <c r="BY495" s="28">
        <f t="shared" si="237"/>
        <v>30.759583333333335</v>
      </c>
      <c r="BZ495" s="28">
        <f t="shared" si="237"/>
        <v>30.759583333333335</v>
      </c>
      <c r="CA495" s="28">
        <f t="shared" si="237"/>
        <v>30.759583333333335</v>
      </c>
      <c r="CB495" s="28">
        <f t="shared" si="237"/>
        <v>30.759583333333335</v>
      </c>
      <c r="CC495" s="6" t="s">
        <v>1856</v>
      </c>
    </row>
    <row r="496" spans="1:130" ht="60" customHeight="1">
      <c r="A496" s="1">
        <v>10055796</v>
      </c>
      <c r="B496" s="5">
        <v>42558.563645833332</v>
      </c>
      <c r="C496" s="5">
        <v>42674</v>
      </c>
      <c r="D496" s="5">
        <v>42803.900891203702</v>
      </c>
      <c r="E496" s="4">
        <v>49060.4</v>
      </c>
      <c r="F496" s="3" t="s">
        <v>0</v>
      </c>
      <c r="G496" s="8" t="s">
        <v>132</v>
      </c>
      <c r="H496" s="3" t="s">
        <v>96</v>
      </c>
      <c r="K496" s="2"/>
      <c r="L496" s="2"/>
      <c r="AS496" s="28">
        <f>($E496*($H$1/12))/2</f>
        <v>204.41833333333335</v>
      </c>
      <c r="AT496" s="28">
        <f t="shared" si="236"/>
        <v>204.41833333333335</v>
      </c>
      <c r="AU496" s="28">
        <f t="shared" si="236"/>
        <v>204.41833333333335</v>
      </c>
      <c r="AV496" s="28">
        <f t="shared" si="236"/>
        <v>204.41833333333335</v>
      </c>
      <c r="AW496" s="28">
        <f t="shared" si="236"/>
        <v>204.41833333333335</v>
      </c>
      <c r="AX496" s="28">
        <f t="shared" si="236"/>
        <v>204.41833333333335</v>
      </c>
      <c r="AY496" s="28">
        <f t="shared" si="236"/>
        <v>204.41833333333335</v>
      </c>
      <c r="AZ496" s="28">
        <f t="shared" si="236"/>
        <v>204.41833333333335</v>
      </c>
      <c r="BA496" s="28">
        <f t="shared" si="236"/>
        <v>204.41833333333335</v>
      </c>
      <c r="BB496" s="28">
        <f t="shared" si="236"/>
        <v>204.41833333333335</v>
      </c>
      <c r="BC496" s="28">
        <f t="shared" si="236"/>
        <v>204.41833333333335</v>
      </c>
      <c r="BD496" s="28">
        <f t="shared" si="236"/>
        <v>204.41833333333335</v>
      </c>
      <c r="BE496" s="28">
        <f t="shared" ref="BE496" si="238">($E496*($H$1/12))</f>
        <v>408.8366666666667</v>
      </c>
      <c r="BF496" s="28">
        <f t="shared" si="237"/>
        <v>408.8366666666667</v>
      </c>
      <c r="BG496" s="28">
        <f t="shared" si="237"/>
        <v>408.8366666666667</v>
      </c>
      <c r="BH496" s="28">
        <f t="shared" si="237"/>
        <v>408.8366666666667</v>
      </c>
      <c r="BI496" s="28">
        <f t="shared" si="237"/>
        <v>408.8366666666667</v>
      </c>
      <c r="BJ496" s="28">
        <f t="shared" si="237"/>
        <v>408.8366666666667</v>
      </c>
      <c r="BK496" s="28">
        <f t="shared" si="237"/>
        <v>408.8366666666667</v>
      </c>
      <c r="BL496" s="28">
        <f t="shared" si="237"/>
        <v>408.8366666666667</v>
      </c>
      <c r="BM496" s="28">
        <f t="shared" si="237"/>
        <v>408.8366666666667</v>
      </c>
      <c r="BN496" s="28">
        <f t="shared" si="237"/>
        <v>408.8366666666667</v>
      </c>
      <c r="BO496" s="28">
        <f t="shared" si="237"/>
        <v>408.8366666666667</v>
      </c>
      <c r="BP496" s="28">
        <f t="shared" si="237"/>
        <v>408.8366666666667</v>
      </c>
      <c r="BQ496" s="28">
        <f t="shared" si="237"/>
        <v>408.8366666666667</v>
      </c>
      <c r="BR496" s="28">
        <f t="shared" si="237"/>
        <v>408.8366666666667</v>
      </c>
      <c r="BS496" s="28">
        <f t="shared" si="237"/>
        <v>408.8366666666667</v>
      </c>
      <c r="BT496" s="28">
        <f t="shared" si="237"/>
        <v>408.8366666666667</v>
      </c>
      <c r="BU496" s="28">
        <f t="shared" si="237"/>
        <v>408.8366666666667</v>
      </c>
      <c r="BV496" s="28">
        <f t="shared" si="237"/>
        <v>408.8366666666667</v>
      </c>
      <c r="BW496" s="28">
        <f t="shared" si="237"/>
        <v>408.8366666666667</v>
      </c>
      <c r="BX496" s="28">
        <f t="shared" si="237"/>
        <v>408.8366666666667</v>
      </c>
      <c r="BY496" s="28">
        <f t="shared" si="237"/>
        <v>408.8366666666667</v>
      </c>
      <c r="BZ496" s="28">
        <f t="shared" si="237"/>
        <v>408.8366666666667</v>
      </c>
      <c r="CA496" s="28">
        <f t="shared" si="237"/>
        <v>408.8366666666667</v>
      </c>
      <c r="CB496" s="28">
        <f t="shared" si="237"/>
        <v>408.8366666666667</v>
      </c>
      <c r="CC496" s="6" t="s">
        <v>1856</v>
      </c>
    </row>
    <row r="497" spans="1:130" ht="15" customHeight="1">
      <c r="A497" s="1">
        <v>10056146</v>
      </c>
      <c r="B497" s="5">
        <v>42626.405891203707</v>
      </c>
      <c r="C497" s="5">
        <v>42736</v>
      </c>
      <c r="D497" s="5">
        <v>42803.901446759257</v>
      </c>
      <c r="E497" s="7">
        <v>0</v>
      </c>
      <c r="F497" s="3" t="s">
        <v>0</v>
      </c>
      <c r="G497" s="3" t="s">
        <v>217</v>
      </c>
      <c r="H497" s="3" t="s">
        <v>214</v>
      </c>
      <c r="K497" s="2"/>
      <c r="L497" s="2"/>
    </row>
    <row r="498" spans="1:130" ht="15" customHeight="1">
      <c r="A498" s="1">
        <v>10055727</v>
      </c>
      <c r="B498" s="5">
        <v>42543.309374999997</v>
      </c>
      <c r="C498" s="5">
        <v>42646</v>
      </c>
      <c r="D498" s="5">
        <v>42815.897187499999</v>
      </c>
      <c r="E498" s="7">
        <v>0</v>
      </c>
      <c r="F498" s="3" t="s">
        <v>13</v>
      </c>
      <c r="G498" s="3" t="s">
        <v>217</v>
      </c>
      <c r="H498" s="3" t="s">
        <v>214</v>
      </c>
      <c r="K498" s="2"/>
      <c r="L498" s="2"/>
    </row>
    <row r="499" spans="1:130" ht="15" customHeight="1">
      <c r="A499" s="1">
        <v>10055207</v>
      </c>
      <c r="B499" s="5">
        <v>42501.661898148152</v>
      </c>
      <c r="C499" s="5">
        <v>42626</v>
      </c>
      <c r="D499" s="5">
        <v>42824.364120370374</v>
      </c>
      <c r="E499" s="7">
        <v>0</v>
      </c>
      <c r="F499" s="3" t="s">
        <v>13</v>
      </c>
      <c r="G499" s="3" t="s">
        <v>217</v>
      </c>
      <c r="H499" s="3" t="s">
        <v>214</v>
      </c>
      <c r="K499" s="2"/>
      <c r="L499" s="2"/>
    </row>
    <row r="500" spans="1:130" ht="15" customHeight="1">
      <c r="A500" s="1">
        <v>10051550</v>
      </c>
      <c r="B500" s="5">
        <v>42122.511122685188</v>
      </c>
      <c r="C500" s="5">
        <v>42618</v>
      </c>
      <c r="D500" s="5">
        <v>42825.36105324074</v>
      </c>
      <c r="E500" s="7">
        <v>0</v>
      </c>
      <c r="F500" s="3" t="s">
        <v>0</v>
      </c>
      <c r="G500" s="3" t="s">
        <v>217</v>
      </c>
      <c r="H500" s="3" t="s">
        <v>214</v>
      </c>
      <c r="K500" s="2"/>
      <c r="L500" s="2"/>
    </row>
    <row r="501" spans="1:130" ht="15" customHeight="1">
      <c r="A501" s="1">
        <v>10053913</v>
      </c>
      <c r="B501" s="5">
        <v>42331.510243055556</v>
      </c>
      <c r="C501" s="5">
        <v>42721</v>
      </c>
      <c r="D501" s="5">
        <v>42825.375127314815</v>
      </c>
      <c r="E501" s="4">
        <v>0</v>
      </c>
      <c r="F501" s="3" t="s">
        <v>0</v>
      </c>
      <c r="G501" s="3" t="s">
        <v>217</v>
      </c>
      <c r="H501" s="3" t="s">
        <v>112</v>
      </c>
      <c r="K501" s="2"/>
      <c r="L501" s="2"/>
    </row>
    <row r="502" spans="1:130" ht="15" customHeight="1">
      <c r="A502" s="1">
        <v>10051829</v>
      </c>
      <c r="B502" s="5">
        <v>42173.548032407409</v>
      </c>
      <c r="C502" s="5">
        <v>42704</v>
      </c>
      <c r="D502" s="5">
        <v>42825.396192129629</v>
      </c>
      <c r="E502" s="7">
        <v>0</v>
      </c>
      <c r="F502" s="3" t="s">
        <v>12</v>
      </c>
      <c r="G502" s="3" t="s">
        <v>217</v>
      </c>
      <c r="H502" s="3" t="s">
        <v>214</v>
      </c>
      <c r="K502" s="2"/>
      <c r="L502" s="2"/>
    </row>
    <row r="503" spans="1:130" ht="15" customHeight="1">
      <c r="A503" s="1">
        <v>10054234</v>
      </c>
      <c r="B503" s="5">
        <v>42377.673136574071</v>
      </c>
      <c r="C503" s="5">
        <v>42716</v>
      </c>
      <c r="D503" s="5">
        <v>42825.400335648148</v>
      </c>
      <c r="E503" s="7">
        <v>0</v>
      </c>
      <c r="F503" s="3" t="s">
        <v>8</v>
      </c>
      <c r="G503" s="3" t="s">
        <v>152</v>
      </c>
      <c r="H503" s="3" t="s">
        <v>214</v>
      </c>
      <c r="K503" s="2"/>
      <c r="L503" s="2"/>
    </row>
    <row r="504" spans="1:130" ht="15" customHeight="1">
      <c r="A504" s="1">
        <v>10054214</v>
      </c>
      <c r="B504" s="5">
        <v>42374.891203703701</v>
      </c>
      <c r="C504" s="5">
        <v>42671</v>
      </c>
      <c r="D504" s="5">
        <v>42825.40084490741</v>
      </c>
      <c r="E504" s="4">
        <v>0</v>
      </c>
      <c r="F504" s="3" t="s">
        <v>5</v>
      </c>
      <c r="G504" s="3" t="s">
        <v>152</v>
      </c>
      <c r="H504" s="3" t="s">
        <v>96</v>
      </c>
      <c r="K504" s="2"/>
      <c r="L504" s="2"/>
    </row>
    <row r="505" spans="1:130" ht="15" customHeight="1">
      <c r="A505" s="1">
        <v>10055677</v>
      </c>
      <c r="B505" s="5">
        <v>42531.684074074074</v>
      </c>
      <c r="C505" s="5">
        <v>42705</v>
      </c>
      <c r="D505" s="5">
        <v>42825.715196759258</v>
      </c>
      <c r="E505" s="4">
        <v>1427.56</v>
      </c>
      <c r="F505" s="3" t="s">
        <v>6</v>
      </c>
      <c r="G505" s="3" t="s">
        <v>69</v>
      </c>
      <c r="H505" s="3" t="s">
        <v>67</v>
      </c>
      <c r="K505" s="2"/>
      <c r="L505" s="2"/>
      <c r="AS505" s="28">
        <f>($E505*($H$1/12))/2</f>
        <v>5.9481666666666664</v>
      </c>
      <c r="AT505" s="28">
        <f t="shared" ref="AT505:BD506" si="239">($E505*($H$1/12))/2</f>
        <v>5.9481666666666664</v>
      </c>
      <c r="AU505" s="28">
        <f t="shared" si="239"/>
        <v>5.9481666666666664</v>
      </c>
      <c r="AV505" s="28">
        <f t="shared" si="239"/>
        <v>5.9481666666666664</v>
      </c>
      <c r="AW505" s="28">
        <f t="shared" si="239"/>
        <v>5.9481666666666664</v>
      </c>
      <c r="AX505" s="28">
        <f t="shared" si="239"/>
        <v>5.9481666666666664</v>
      </c>
      <c r="AY505" s="28">
        <f t="shared" si="239"/>
        <v>5.9481666666666664</v>
      </c>
      <c r="AZ505" s="28">
        <f t="shared" si="239"/>
        <v>5.9481666666666664</v>
      </c>
      <c r="BA505" s="28">
        <f t="shared" si="239"/>
        <v>5.9481666666666664</v>
      </c>
      <c r="BB505" s="28">
        <f t="shared" si="239"/>
        <v>5.9481666666666664</v>
      </c>
      <c r="BC505" s="28">
        <f t="shared" si="239"/>
        <v>5.9481666666666664</v>
      </c>
      <c r="BD505" s="28">
        <f t="shared" si="239"/>
        <v>5.9481666666666664</v>
      </c>
      <c r="BE505" s="28">
        <f t="shared" ref="BE505:BT506" si="240">($E505*($H$1/12))</f>
        <v>11.896333333333333</v>
      </c>
      <c r="BF505" s="28">
        <f t="shared" si="240"/>
        <v>11.896333333333333</v>
      </c>
      <c r="BG505" s="28">
        <f t="shared" si="240"/>
        <v>11.896333333333333</v>
      </c>
      <c r="BH505" s="28">
        <f t="shared" si="240"/>
        <v>11.896333333333333</v>
      </c>
      <c r="BI505" s="28">
        <f t="shared" si="240"/>
        <v>11.896333333333333</v>
      </c>
      <c r="BJ505" s="28">
        <f t="shared" si="240"/>
        <v>11.896333333333333</v>
      </c>
      <c r="BK505" s="28">
        <f t="shared" si="240"/>
        <v>11.896333333333333</v>
      </c>
      <c r="BL505" s="28">
        <f t="shared" si="240"/>
        <v>11.896333333333333</v>
      </c>
      <c r="BM505" s="28">
        <f t="shared" si="240"/>
        <v>11.896333333333333</v>
      </c>
      <c r="BN505" s="28">
        <f t="shared" si="240"/>
        <v>11.896333333333333</v>
      </c>
      <c r="BO505" s="28">
        <f t="shared" si="240"/>
        <v>11.896333333333333</v>
      </c>
      <c r="BP505" s="28">
        <f t="shared" si="240"/>
        <v>11.896333333333333</v>
      </c>
      <c r="BQ505" s="28">
        <f t="shared" si="240"/>
        <v>11.896333333333333</v>
      </c>
      <c r="BR505" s="28">
        <f t="shared" si="240"/>
        <v>11.896333333333333</v>
      </c>
      <c r="BS505" s="28">
        <f t="shared" si="240"/>
        <v>11.896333333333333</v>
      </c>
      <c r="BT505" s="28">
        <f t="shared" si="240"/>
        <v>11.896333333333333</v>
      </c>
      <c r="BU505" s="28">
        <f t="shared" ref="BU505:CB506" si="241">($E505*($H$1/12))</f>
        <v>11.896333333333333</v>
      </c>
      <c r="BV505" s="28">
        <f t="shared" si="241"/>
        <v>11.896333333333333</v>
      </c>
      <c r="BW505" s="28">
        <f t="shared" si="241"/>
        <v>11.896333333333333</v>
      </c>
      <c r="BX505" s="28">
        <f t="shared" si="241"/>
        <v>11.896333333333333</v>
      </c>
      <c r="BY505" s="28">
        <f t="shared" si="241"/>
        <v>11.896333333333333</v>
      </c>
      <c r="BZ505" s="28">
        <f t="shared" si="241"/>
        <v>11.896333333333333</v>
      </c>
      <c r="CA505" s="28">
        <f t="shared" si="241"/>
        <v>11.896333333333333</v>
      </c>
      <c r="CB505" s="28">
        <f t="shared" si="241"/>
        <v>11.896333333333333</v>
      </c>
      <c r="CC505" s="6" t="s">
        <v>1856</v>
      </c>
    </row>
    <row r="506" spans="1:130" ht="45" customHeight="1">
      <c r="A506" s="1">
        <v>10053921</v>
      </c>
      <c r="B506" s="5">
        <v>42332.688194444447</v>
      </c>
      <c r="C506" s="5">
        <v>42721</v>
      </c>
      <c r="D506" s="5">
        <v>42825.715555555558</v>
      </c>
      <c r="E506" s="2">
        <f>23987+1016.5</f>
        <v>25003.5</v>
      </c>
      <c r="F506" s="3" t="s">
        <v>5</v>
      </c>
      <c r="G506" s="9" t="s">
        <v>116</v>
      </c>
      <c r="H506" s="3" t="s">
        <v>96</v>
      </c>
      <c r="K506" s="2"/>
      <c r="L506" s="2"/>
      <c r="AS506" s="28">
        <f>($E506*($H$1/12))/2</f>
        <v>104.18124999999999</v>
      </c>
      <c r="AT506" s="28">
        <f t="shared" si="239"/>
        <v>104.18124999999999</v>
      </c>
      <c r="AU506" s="28">
        <f t="shared" si="239"/>
        <v>104.18124999999999</v>
      </c>
      <c r="AV506" s="28">
        <f t="shared" si="239"/>
        <v>104.18124999999999</v>
      </c>
      <c r="AW506" s="28">
        <f t="shared" si="239"/>
        <v>104.18124999999999</v>
      </c>
      <c r="AX506" s="28">
        <f t="shared" si="239"/>
        <v>104.18124999999999</v>
      </c>
      <c r="AY506" s="28">
        <f t="shared" si="239"/>
        <v>104.18124999999999</v>
      </c>
      <c r="AZ506" s="28">
        <f t="shared" si="239"/>
        <v>104.18124999999999</v>
      </c>
      <c r="BA506" s="28">
        <f t="shared" si="239"/>
        <v>104.18124999999999</v>
      </c>
      <c r="BB506" s="28">
        <f t="shared" si="239"/>
        <v>104.18124999999999</v>
      </c>
      <c r="BC506" s="28">
        <f t="shared" si="239"/>
        <v>104.18124999999999</v>
      </c>
      <c r="BD506" s="28">
        <f t="shared" si="239"/>
        <v>104.18124999999999</v>
      </c>
      <c r="BE506" s="28">
        <f>($E506*($H$1/12))</f>
        <v>208.36249999999998</v>
      </c>
      <c r="BF506" s="28">
        <f t="shared" si="240"/>
        <v>208.36249999999998</v>
      </c>
      <c r="BG506" s="28">
        <f t="shared" si="240"/>
        <v>208.36249999999998</v>
      </c>
      <c r="BH506" s="28">
        <f t="shared" si="240"/>
        <v>208.36249999999998</v>
      </c>
      <c r="BI506" s="28">
        <f t="shared" si="240"/>
        <v>208.36249999999998</v>
      </c>
      <c r="BJ506" s="28">
        <f t="shared" si="240"/>
        <v>208.36249999999998</v>
      </c>
      <c r="BK506" s="28">
        <f t="shared" si="240"/>
        <v>208.36249999999998</v>
      </c>
      <c r="BL506" s="28">
        <f t="shared" si="240"/>
        <v>208.36249999999998</v>
      </c>
      <c r="BM506" s="28">
        <f t="shared" si="240"/>
        <v>208.36249999999998</v>
      </c>
      <c r="BN506" s="28">
        <f t="shared" si="240"/>
        <v>208.36249999999998</v>
      </c>
      <c r="BO506" s="28">
        <f t="shared" si="240"/>
        <v>208.36249999999998</v>
      </c>
      <c r="BP506" s="28">
        <f t="shared" si="240"/>
        <v>208.36249999999998</v>
      </c>
      <c r="BQ506" s="28">
        <f t="shared" si="240"/>
        <v>208.36249999999998</v>
      </c>
      <c r="BR506" s="28">
        <f t="shared" si="240"/>
        <v>208.36249999999998</v>
      </c>
      <c r="BS506" s="28">
        <f t="shared" si="240"/>
        <v>208.36249999999998</v>
      </c>
      <c r="BT506" s="28">
        <f t="shared" si="240"/>
        <v>208.36249999999998</v>
      </c>
      <c r="BU506" s="28">
        <f t="shared" si="241"/>
        <v>208.36249999999998</v>
      </c>
      <c r="BV506" s="28">
        <f t="shared" si="241"/>
        <v>208.36249999999998</v>
      </c>
      <c r="BW506" s="28">
        <f t="shared" si="241"/>
        <v>208.36249999999998</v>
      </c>
      <c r="BX506" s="28">
        <f t="shared" si="241"/>
        <v>208.36249999999998</v>
      </c>
      <c r="BY506" s="28">
        <f t="shared" si="241"/>
        <v>208.36249999999998</v>
      </c>
      <c r="BZ506" s="28">
        <f t="shared" si="241"/>
        <v>208.36249999999998</v>
      </c>
      <c r="CA506" s="28">
        <f t="shared" si="241"/>
        <v>208.36249999999998</v>
      </c>
      <c r="CB506" s="28">
        <f t="shared" si="241"/>
        <v>208.36249999999998</v>
      </c>
      <c r="CC506" s="6" t="s">
        <v>1857</v>
      </c>
      <c r="CD506" s="28">
        <v>1408.6149113052222</v>
      </c>
      <c r="DO506" s="2">
        <f>-$CD506/12</f>
        <v>-117.38457594210185</v>
      </c>
      <c r="DP506" s="2">
        <f t="shared" ref="DP506:DZ506" si="242">-$CD506/12</f>
        <v>-117.38457594210185</v>
      </c>
      <c r="DQ506" s="2">
        <f t="shared" si="242"/>
        <v>-117.38457594210185</v>
      </c>
      <c r="DR506" s="2">
        <f t="shared" si="242"/>
        <v>-117.38457594210185</v>
      </c>
      <c r="DS506" s="2">
        <f t="shared" si="242"/>
        <v>-117.38457594210185</v>
      </c>
      <c r="DT506" s="2">
        <f t="shared" si="242"/>
        <v>-117.38457594210185</v>
      </c>
      <c r="DU506" s="2">
        <f t="shared" si="242"/>
        <v>-117.38457594210185</v>
      </c>
      <c r="DV506" s="2">
        <f t="shared" si="242"/>
        <v>-117.38457594210185</v>
      </c>
      <c r="DW506" s="2">
        <f t="shared" si="242"/>
        <v>-117.38457594210185</v>
      </c>
      <c r="DX506" s="2">
        <f t="shared" si="242"/>
        <v>-117.38457594210185</v>
      </c>
      <c r="DY506" s="2">
        <f t="shared" si="242"/>
        <v>-117.38457594210185</v>
      </c>
      <c r="DZ506" s="2">
        <f t="shared" si="242"/>
        <v>-117.38457594210185</v>
      </c>
    </row>
    <row r="507" spans="1:130" ht="15" customHeight="1">
      <c r="A507" s="1">
        <v>10050352</v>
      </c>
      <c r="B507" s="5">
        <v>41827.593506944446</v>
      </c>
      <c r="C507" s="5">
        <v>42633</v>
      </c>
      <c r="D507" s="5">
        <v>42828.369305555556</v>
      </c>
      <c r="E507" s="7">
        <v>0</v>
      </c>
      <c r="F507" s="3" t="s">
        <v>0</v>
      </c>
      <c r="G507" s="3" t="s">
        <v>217</v>
      </c>
      <c r="H507" s="3" t="s">
        <v>214</v>
      </c>
      <c r="K507" s="2"/>
      <c r="L507" s="2"/>
    </row>
    <row r="508" spans="1:130" ht="15" customHeight="1">
      <c r="A508" s="1">
        <v>10054863</v>
      </c>
      <c r="B508" s="5">
        <v>42471.399340277778</v>
      </c>
      <c r="C508" s="5">
        <v>42704</v>
      </c>
      <c r="D508" s="5">
        <v>42849.394745370373</v>
      </c>
      <c r="E508" s="4">
        <v>6699.2</v>
      </c>
      <c r="F508" s="3" t="s">
        <v>13</v>
      </c>
      <c r="G508" s="3" t="s">
        <v>93</v>
      </c>
      <c r="H508" s="3" t="s">
        <v>84</v>
      </c>
      <c r="K508" s="2"/>
      <c r="L508" s="2"/>
      <c r="AS508" s="28">
        <f>($E508*($H$1/12))/2</f>
        <v>27.91333333333333</v>
      </c>
      <c r="AT508" s="28">
        <f t="shared" ref="AT508:BD510" si="243">($E508*($H$1/12))/2</f>
        <v>27.91333333333333</v>
      </c>
      <c r="AU508" s="28">
        <f t="shared" si="243"/>
        <v>27.91333333333333</v>
      </c>
      <c r="AV508" s="28">
        <f t="shared" si="243"/>
        <v>27.91333333333333</v>
      </c>
      <c r="AW508" s="28">
        <f t="shared" si="243"/>
        <v>27.91333333333333</v>
      </c>
      <c r="AX508" s="28">
        <f t="shared" si="243"/>
        <v>27.91333333333333</v>
      </c>
      <c r="AY508" s="28">
        <f t="shared" si="243"/>
        <v>27.91333333333333</v>
      </c>
      <c r="AZ508" s="28">
        <f t="shared" si="243"/>
        <v>27.91333333333333</v>
      </c>
      <c r="BA508" s="28">
        <f t="shared" si="243"/>
        <v>27.91333333333333</v>
      </c>
      <c r="BB508" s="28">
        <f t="shared" si="243"/>
        <v>27.91333333333333</v>
      </c>
      <c r="BC508" s="28">
        <f t="shared" si="243"/>
        <v>27.91333333333333</v>
      </c>
      <c r="BD508" s="28">
        <f t="shared" si="243"/>
        <v>27.91333333333333</v>
      </c>
      <c r="BE508" s="28">
        <f t="shared" ref="BE508:CB510" si="244">($E508*($H$1/12))</f>
        <v>55.826666666666661</v>
      </c>
      <c r="BF508" s="28">
        <f t="shared" si="244"/>
        <v>55.826666666666661</v>
      </c>
      <c r="BG508" s="28">
        <f t="shared" si="244"/>
        <v>55.826666666666661</v>
      </c>
      <c r="BH508" s="28">
        <f t="shared" si="244"/>
        <v>55.826666666666661</v>
      </c>
      <c r="BI508" s="28">
        <f t="shared" si="244"/>
        <v>55.826666666666661</v>
      </c>
      <c r="BJ508" s="28">
        <f t="shared" si="244"/>
        <v>55.826666666666661</v>
      </c>
      <c r="BK508" s="28">
        <f t="shared" si="244"/>
        <v>55.826666666666661</v>
      </c>
      <c r="BL508" s="28">
        <f t="shared" si="244"/>
        <v>55.826666666666661</v>
      </c>
      <c r="BM508" s="28">
        <f t="shared" si="244"/>
        <v>55.826666666666661</v>
      </c>
      <c r="BN508" s="28">
        <f t="shared" si="244"/>
        <v>55.826666666666661</v>
      </c>
      <c r="BO508" s="28">
        <f t="shared" si="244"/>
        <v>55.826666666666661</v>
      </c>
      <c r="BP508" s="28">
        <f t="shared" si="244"/>
        <v>55.826666666666661</v>
      </c>
      <c r="BQ508" s="28">
        <f t="shared" si="244"/>
        <v>55.826666666666661</v>
      </c>
      <c r="BR508" s="28">
        <f t="shared" si="244"/>
        <v>55.826666666666661</v>
      </c>
      <c r="BS508" s="28">
        <f t="shared" si="244"/>
        <v>55.826666666666661</v>
      </c>
      <c r="BT508" s="28">
        <f t="shared" si="244"/>
        <v>55.826666666666661</v>
      </c>
      <c r="BU508" s="28">
        <f t="shared" si="244"/>
        <v>55.826666666666661</v>
      </c>
      <c r="BV508" s="28">
        <f t="shared" si="244"/>
        <v>55.826666666666661</v>
      </c>
      <c r="BW508" s="28">
        <f t="shared" si="244"/>
        <v>55.826666666666661</v>
      </c>
      <c r="BX508" s="28">
        <f t="shared" si="244"/>
        <v>55.826666666666661</v>
      </c>
      <c r="BY508" s="28">
        <f t="shared" si="244"/>
        <v>55.826666666666661</v>
      </c>
      <c r="BZ508" s="28">
        <f t="shared" si="244"/>
        <v>55.826666666666661</v>
      </c>
      <c r="CA508" s="28">
        <f t="shared" si="244"/>
        <v>55.826666666666661</v>
      </c>
      <c r="CB508" s="28">
        <f t="shared" si="244"/>
        <v>55.826666666666661</v>
      </c>
      <c r="CC508" s="6" t="s">
        <v>1856</v>
      </c>
    </row>
    <row r="509" spans="1:130" ht="60" customHeight="1">
      <c r="A509" s="1">
        <v>10054862</v>
      </c>
      <c r="B509" s="5">
        <v>42471.395057870373</v>
      </c>
      <c r="C509" s="5">
        <v>42704</v>
      </c>
      <c r="D509" s="5">
        <v>42849.395405092589</v>
      </c>
      <c r="E509" s="4">
        <f>12728.48+84.53</f>
        <v>12813.01</v>
      </c>
      <c r="F509" s="3" t="s">
        <v>13</v>
      </c>
      <c r="G509" s="8" t="s">
        <v>172</v>
      </c>
      <c r="H509" s="3" t="s">
        <v>84</v>
      </c>
      <c r="K509" s="2"/>
      <c r="L509" s="2"/>
      <c r="AS509" s="28">
        <f>($E509*($H$1/12))/2</f>
        <v>53.387541666666664</v>
      </c>
      <c r="AT509" s="28">
        <f t="shared" si="243"/>
        <v>53.387541666666664</v>
      </c>
      <c r="AU509" s="28">
        <f t="shared" si="243"/>
        <v>53.387541666666664</v>
      </c>
      <c r="AV509" s="28">
        <f t="shared" si="243"/>
        <v>53.387541666666664</v>
      </c>
      <c r="AW509" s="28">
        <f t="shared" si="243"/>
        <v>53.387541666666664</v>
      </c>
      <c r="AX509" s="28">
        <f t="shared" si="243"/>
        <v>53.387541666666664</v>
      </c>
      <c r="AY509" s="28">
        <f t="shared" si="243"/>
        <v>53.387541666666664</v>
      </c>
      <c r="AZ509" s="28">
        <f t="shared" si="243"/>
        <v>53.387541666666664</v>
      </c>
      <c r="BA509" s="28">
        <f t="shared" si="243"/>
        <v>53.387541666666664</v>
      </c>
      <c r="BB509" s="28">
        <f t="shared" si="243"/>
        <v>53.387541666666664</v>
      </c>
      <c r="BC509" s="28">
        <f t="shared" si="243"/>
        <v>53.387541666666664</v>
      </c>
      <c r="BD509" s="28">
        <f t="shared" si="243"/>
        <v>53.387541666666664</v>
      </c>
      <c r="BE509" s="28">
        <f t="shared" si="244"/>
        <v>106.77508333333333</v>
      </c>
      <c r="BF509" s="28">
        <f t="shared" si="244"/>
        <v>106.77508333333333</v>
      </c>
      <c r="BG509" s="28">
        <f t="shared" si="244"/>
        <v>106.77508333333333</v>
      </c>
      <c r="BH509" s="28">
        <f t="shared" si="244"/>
        <v>106.77508333333333</v>
      </c>
      <c r="BI509" s="28">
        <f t="shared" si="244"/>
        <v>106.77508333333333</v>
      </c>
      <c r="BJ509" s="28">
        <f t="shared" si="244"/>
        <v>106.77508333333333</v>
      </c>
      <c r="BK509" s="28">
        <f t="shared" si="244"/>
        <v>106.77508333333333</v>
      </c>
      <c r="BL509" s="28">
        <f t="shared" si="244"/>
        <v>106.77508333333333</v>
      </c>
      <c r="BM509" s="28">
        <f t="shared" si="244"/>
        <v>106.77508333333333</v>
      </c>
      <c r="BN509" s="28">
        <f t="shared" si="244"/>
        <v>106.77508333333333</v>
      </c>
      <c r="BO509" s="28">
        <f t="shared" si="244"/>
        <v>106.77508333333333</v>
      </c>
      <c r="BP509" s="28">
        <f t="shared" si="244"/>
        <v>106.77508333333333</v>
      </c>
      <c r="BQ509" s="28">
        <f t="shared" si="244"/>
        <v>106.77508333333333</v>
      </c>
      <c r="BR509" s="28">
        <f t="shared" si="244"/>
        <v>106.77508333333333</v>
      </c>
      <c r="BS509" s="28">
        <f t="shared" si="244"/>
        <v>106.77508333333333</v>
      </c>
      <c r="BT509" s="28">
        <f t="shared" si="244"/>
        <v>106.77508333333333</v>
      </c>
      <c r="BU509" s="28">
        <f t="shared" si="244"/>
        <v>106.77508333333333</v>
      </c>
      <c r="BV509" s="28">
        <f t="shared" si="244"/>
        <v>106.77508333333333</v>
      </c>
      <c r="BW509" s="28">
        <f t="shared" si="244"/>
        <v>106.77508333333333</v>
      </c>
      <c r="BX509" s="28">
        <f t="shared" si="244"/>
        <v>106.77508333333333</v>
      </c>
      <c r="BY509" s="28">
        <f t="shared" si="244"/>
        <v>106.77508333333333</v>
      </c>
      <c r="BZ509" s="28">
        <f t="shared" si="244"/>
        <v>106.77508333333333</v>
      </c>
      <c r="CA509" s="28">
        <f t="shared" si="244"/>
        <v>106.77508333333333</v>
      </c>
      <c r="CB509" s="28">
        <f t="shared" si="244"/>
        <v>106.77508333333333</v>
      </c>
      <c r="CC509" s="6" t="s">
        <v>1857</v>
      </c>
      <c r="CD509" s="28">
        <v>240.54357861994251</v>
      </c>
      <c r="DO509" s="2">
        <f>-$CD509/12</f>
        <v>-20.045298218328544</v>
      </c>
      <c r="DP509" s="2">
        <f t="shared" ref="DP509:DZ510" si="245">-$CD509/12</f>
        <v>-20.045298218328544</v>
      </c>
      <c r="DQ509" s="2">
        <f t="shared" si="245"/>
        <v>-20.045298218328544</v>
      </c>
      <c r="DR509" s="2">
        <f t="shared" si="245"/>
        <v>-20.045298218328544</v>
      </c>
      <c r="DS509" s="2">
        <f t="shared" si="245"/>
        <v>-20.045298218328544</v>
      </c>
      <c r="DT509" s="2">
        <f t="shared" si="245"/>
        <v>-20.045298218328544</v>
      </c>
      <c r="DU509" s="2">
        <f t="shared" si="245"/>
        <v>-20.045298218328544</v>
      </c>
      <c r="DV509" s="2">
        <f t="shared" si="245"/>
        <v>-20.045298218328544</v>
      </c>
      <c r="DW509" s="2">
        <f t="shared" si="245"/>
        <v>-20.045298218328544</v>
      </c>
      <c r="DX509" s="2">
        <f t="shared" si="245"/>
        <v>-20.045298218328544</v>
      </c>
      <c r="DY509" s="2">
        <f t="shared" si="245"/>
        <v>-20.045298218328544</v>
      </c>
      <c r="DZ509" s="2">
        <f t="shared" si="245"/>
        <v>-20.045298218328544</v>
      </c>
    </row>
    <row r="510" spans="1:130" ht="225" customHeight="1">
      <c r="A510" s="1">
        <v>10054196</v>
      </c>
      <c r="B510" s="5">
        <v>42373.538958333331</v>
      </c>
      <c r="C510" s="5">
        <v>42704</v>
      </c>
      <c r="D510" s="5">
        <v>42849.443715277775</v>
      </c>
      <c r="E510" s="4">
        <f>2664.53+17505.2+34.82+141.31+127+69.57+46.72+263.23+811.27+811.27+4326.79</f>
        <v>26801.710000000003</v>
      </c>
      <c r="F510" s="3" t="s">
        <v>5</v>
      </c>
      <c r="G510" s="10" t="s">
        <v>16</v>
      </c>
      <c r="H510" s="3" t="s">
        <v>17</v>
      </c>
      <c r="K510" s="2"/>
      <c r="L510" s="2"/>
      <c r="AS510" s="28">
        <f>($E510*($H$1/12))/2</f>
        <v>111.67379166666667</v>
      </c>
      <c r="AT510" s="28">
        <f t="shared" si="243"/>
        <v>111.67379166666667</v>
      </c>
      <c r="AU510" s="28">
        <f t="shared" si="243"/>
        <v>111.67379166666667</v>
      </c>
      <c r="AV510" s="28">
        <f t="shared" si="243"/>
        <v>111.67379166666667</v>
      </c>
      <c r="AW510" s="28">
        <f t="shared" si="243"/>
        <v>111.67379166666667</v>
      </c>
      <c r="AX510" s="28">
        <f t="shared" si="243"/>
        <v>111.67379166666667</v>
      </c>
      <c r="AY510" s="28">
        <f t="shared" si="243"/>
        <v>111.67379166666667</v>
      </c>
      <c r="AZ510" s="28">
        <f t="shared" si="243"/>
        <v>111.67379166666667</v>
      </c>
      <c r="BA510" s="28">
        <f t="shared" si="243"/>
        <v>111.67379166666667</v>
      </c>
      <c r="BB510" s="28">
        <f t="shared" si="243"/>
        <v>111.67379166666667</v>
      </c>
      <c r="BC510" s="28">
        <f t="shared" si="243"/>
        <v>111.67379166666667</v>
      </c>
      <c r="BD510" s="28">
        <f t="shared" si="243"/>
        <v>111.67379166666667</v>
      </c>
      <c r="BE510" s="28">
        <f t="shared" si="244"/>
        <v>223.34758333333335</v>
      </c>
      <c r="BF510" s="28">
        <f t="shared" si="244"/>
        <v>223.34758333333335</v>
      </c>
      <c r="BG510" s="28">
        <f t="shared" si="244"/>
        <v>223.34758333333335</v>
      </c>
      <c r="BH510" s="28">
        <f t="shared" si="244"/>
        <v>223.34758333333335</v>
      </c>
      <c r="BI510" s="28">
        <f t="shared" si="244"/>
        <v>223.34758333333335</v>
      </c>
      <c r="BJ510" s="28">
        <f t="shared" si="244"/>
        <v>223.34758333333335</v>
      </c>
      <c r="BK510" s="28">
        <f t="shared" si="244"/>
        <v>223.34758333333335</v>
      </c>
      <c r="BL510" s="28">
        <f t="shared" si="244"/>
        <v>223.34758333333335</v>
      </c>
      <c r="BM510" s="28">
        <f t="shared" si="244"/>
        <v>223.34758333333335</v>
      </c>
      <c r="BN510" s="28">
        <f t="shared" si="244"/>
        <v>223.34758333333335</v>
      </c>
      <c r="BO510" s="28">
        <f t="shared" si="244"/>
        <v>223.34758333333335</v>
      </c>
      <c r="BP510" s="28">
        <f t="shared" si="244"/>
        <v>223.34758333333335</v>
      </c>
      <c r="BQ510" s="28">
        <f t="shared" si="244"/>
        <v>223.34758333333335</v>
      </c>
      <c r="BR510" s="28">
        <f t="shared" si="244"/>
        <v>223.34758333333335</v>
      </c>
      <c r="BS510" s="28">
        <f t="shared" si="244"/>
        <v>223.34758333333335</v>
      </c>
      <c r="BT510" s="28">
        <f t="shared" si="244"/>
        <v>223.34758333333335</v>
      </c>
      <c r="BU510" s="28">
        <f t="shared" si="244"/>
        <v>223.34758333333335</v>
      </c>
      <c r="BV510" s="28">
        <f t="shared" si="244"/>
        <v>223.34758333333335</v>
      </c>
      <c r="BW510" s="28">
        <f t="shared" si="244"/>
        <v>223.34758333333335</v>
      </c>
      <c r="BX510" s="28">
        <f t="shared" si="244"/>
        <v>223.34758333333335</v>
      </c>
      <c r="BY510" s="28">
        <f t="shared" si="244"/>
        <v>223.34758333333335</v>
      </c>
      <c r="BZ510" s="28">
        <f t="shared" si="244"/>
        <v>223.34758333333335</v>
      </c>
      <c r="CA510" s="28">
        <f t="shared" si="244"/>
        <v>223.34758333333335</v>
      </c>
      <c r="CB510" s="28">
        <f t="shared" si="244"/>
        <v>223.34758333333335</v>
      </c>
      <c r="CC510" s="6" t="s">
        <v>1857</v>
      </c>
      <c r="CD510" s="28">
        <v>236.7929854120799</v>
      </c>
      <c r="DO510" s="2">
        <f>-$CD510/12</f>
        <v>-19.732748784339993</v>
      </c>
      <c r="DP510" s="2">
        <f t="shared" si="245"/>
        <v>-19.732748784339993</v>
      </c>
      <c r="DQ510" s="2">
        <f t="shared" si="245"/>
        <v>-19.732748784339993</v>
      </c>
      <c r="DR510" s="2">
        <f t="shared" si="245"/>
        <v>-19.732748784339993</v>
      </c>
      <c r="DS510" s="2">
        <f t="shared" si="245"/>
        <v>-19.732748784339993</v>
      </c>
      <c r="DT510" s="2">
        <f t="shared" si="245"/>
        <v>-19.732748784339993</v>
      </c>
      <c r="DU510" s="2">
        <f t="shared" si="245"/>
        <v>-19.732748784339993</v>
      </c>
      <c r="DV510" s="2">
        <f t="shared" si="245"/>
        <v>-19.732748784339993</v>
      </c>
      <c r="DW510" s="2">
        <f t="shared" si="245"/>
        <v>-19.732748784339993</v>
      </c>
      <c r="DX510" s="2">
        <f t="shared" si="245"/>
        <v>-19.732748784339993</v>
      </c>
      <c r="DY510" s="2">
        <f t="shared" si="245"/>
        <v>-19.732748784339993</v>
      </c>
      <c r="DZ510" s="2">
        <f t="shared" si="245"/>
        <v>-19.732748784339993</v>
      </c>
    </row>
    <row r="511" spans="1:130" ht="15" customHeight="1">
      <c r="A511" s="1">
        <v>10056646</v>
      </c>
      <c r="B511" s="5">
        <v>42748.398946759262</v>
      </c>
      <c r="C511" s="5">
        <v>42809</v>
      </c>
      <c r="D511" s="5">
        <v>42849.453946759262</v>
      </c>
      <c r="E511" s="7">
        <v>0</v>
      </c>
      <c r="F511" s="3" t="s">
        <v>0</v>
      </c>
      <c r="G511" s="3" t="s">
        <v>217</v>
      </c>
      <c r="H511" s="3" t="s">
        <v>214</v>
      </c>
      <c r="K511" s="2"/>
      <c r="L511" s="2"/>
    </row>
    <row r="512" spans="1:130" ht="15" customHeight="1">
      <c r="A512" s="1">
        <v>10054197</v>
      </c>
      <c r="B512" s="5">
        <v>42373.561331018522</v>
      </c>
      <c r="C512" s="5">
        <v>42704</v>
      </c>
      <c r="D512" s="5">
        <v>42849.456712962965</v>
      </c>
      <c r="E512" s="4">
        <v>0</v>
      </c>
      <c r="F512" s="3" t="s">
        <v>5</v>
      </c>
      <c r="G512" s="3" t="s">
        <v>152</v>
      </c>
      <c r="H512" s="3" t="s">
        <v>88</v>
      </c>
      <c r="K512" s="2"/>
      <c r="L512" s="2"/>
    </row>
    <row r="513" spans="1:81" ht="120" customHeight="1">
      <c r="A513" s="1">
        <v>10054330</v>
      </c>
      <c r="B513" s="5">
        <v>42402.532719907409</v>
      </c>
      <c r="C513" s="5">
        <v>42704</v>
      </c>
      <c r="D513" s="5">
        <v>42849.457233796296</v>
      </c>
      <c r="E513" s="4">
        <v>2357.56</v>
      </c>
      <c r="F513" s="3" t="s">
        <v>8</v>
      </c>
      <c r="G513" s="9" t="s">
        <v>129</v>
      </c>
      <c r="H513" s="3" t="s">
        <v>112</v>
      </c>
      <c r="K513" s="2"/>
      <c r="L513" s="2"/>
      <c r="AS513" s="28">
        <f>($E513*($H$1/12))/2</f>
        <v>9.8231666666666655</v>
      </c>
      <c r="AT513" s="28">
        <f t="shared" ref="AT513:BD513" si="246">($E513*($H$1/12))/2</f>
        <v>9.8231666666666655</v>
      </c>
      <c r="AU513" s="28">
        <f t="shared" si="246"/>
        <v>9.8231666666666655</v>
      </c>
      <c r="AV513" s="28">
        <f t="shared" si="246"/>
        <v>9.8231666666666655</v>
      </c>
      <c r="AW513" s="28">
        <f t="shared" si="246"/>
        <v>9.8231666666666655</v>
      </c>
      <c r="AX513" s="28">
        <f t="shared" si="246"/>
        <v>9.8231666666666655</v>
      </c>
      <c r="AY513" s="28">
        <f t="shared" si="246"/>
        <v>9.8231666666666655</v>
      </c>
      <c r="AZ513" s="28">
        <f t="shared" si="246"/>
        <v>9.8231666666666655</v>
      </c>
      <c r="BA513" s="28">
        <f t="shared" si="246"/>
        <v>9.8231666666666655</v>
      </c>
      <c r="BB513" s="28">
        <f t="shared" si="246"/>
        <v>9.8231666666666655</v>
      </c>
      <c r="BC513" s="28">
        <f t="shared" si="246"/>
        <v>9.8231666666666655</v>
      </c>
      <c r="BD513" s="28">
        <f t="shared" si="246"/>
        <v>9.8231666666666655</v>
      </c>
      <c r="BE513" s="28">
        <f t="shared" ref="BE513:CB513" si="247">($E513*($H$1/12))</f>
        <v>19.646333333333331</v>
      </c>
      <c r="BF513" s="28">
        <f t="shared" si="247"/>
        <v>19.646333333333331</v>
      </c>
      <c r="BG513" s="28">
        <f t="shared" si="247"/>
        <v>19.646333333333331</v>
      </c>
      <c r="BH513" s="28">
        <f t="shared" si="247"/>
        <v>19.646333333333331</v>
      </c>
      <c r="BI513" s="28">
        <f t="shared" si="247"/>
        <v>19.646333333333331</v>
      </c>
      <c r="BJ513" s="28">
        <f t="shared" si="247"/>
        <v>19.646333333333331</v>
      </c>
      <c r="BK513" s="28">
        <f t="shared" si="247"/>
        <v>19.646333333333331</v>
      </c>
      <c r="BL513" s="28">
        <f t="shared" si="247"/>
        <v>19.646333333333331</v>
      </c>
      <c r="BM513" s="28">
        <f t="shared" si="247"/>
        <v>19.646333333333331</v>
      </c>
      <c r="BN513" s="28">
        <f t="shared" si="247"/>
        <v>19.646333333333331</v>
      </c>
      <c r="BO513" s="28">
        <f t="shared" si="247"/>
        <v>19.646333333333331</v>
      </c>
      <c r="BP513" s="28">
        <f t="shared" si="247"/>
        <v>19.646333333333331</v>
      </c>
      <c r="BQ513" s="28">
        <f t="shared" si="247"/>
        <v>19.646333333333331</v>
      </c>
      <c r="BR513" s="28">
        <f t="shared" si="247"/>
        <v>19.646333333333331</v>
      </c>
      <c r="BS513" s="28">
        <f t="shared" si="247"/>
        <v>19.646333333333331</v>
      </c>
      <c r="BT513" s="28">
        <f t="shared" si="247"/>
        <v>19.646333333333331</v>
      </c>
      <c r="BU513" s="28">
        <f t="shared" si="247"/>
        <v>19.646333333333331</v>
      </c>
      <c r="BV513" s="28">
        <f t="shared" si="247"/>
        <v>19.646333333333331</v>
      </c>
      <c r="BW513" s="28">
        <f t="shared" si="247"/>
        <v>19.646333333333331</v>
      </c>
      <c r="BX513" s="28">
        <f t="shared" si="247"/>
        <v>19.646333333333331</v>
      </c>
      <c r="BY513" s="28">
        <f t="shared" si="247"/>
        <v>19.646333333333331</v>
      </c>
      <c r="BZ513" s="28">
        <f t="shared" si="247"/>
        <v>19.646333333333331</v>
      </c>
      <c r="CA513" s="28">
        <f t="shared" si="247"/>
        <v>19.646333333333331</v>
      </c>
      <c r="CB513" s="28">
        <f t="shared" si="247"/>
        <v>19.646333333333331</v>
      </c>
      <c r="CC513" s="6" t="s">
        <v>1856</v>
      </c>
    </row>
    <row r="514" spans="1:81" ht="15" customHeight="1">
      <c r="A514" s="1">
        <v>10056466</v>
      </c>
      <c r="B514" s="5">
        <v>42710.550138888888</v>
      </c>
      <c r="C514" s="5">
        <v>42786</v>
      </c>
      <c r="D514" s="5">
        <v>42849.459409722222</v>
      </c>
      <c r="E514" s="7">
        <v>0</v>
      </c>
      <c r="F514" s="3" t="s">
        <v>0</v>
      </c>
      <c r="G514" s="3" t="s">
        <v>217</v>
      </c>
      <c r="H514" s="3" t="s">
        <v>214</v>
      </c>
      <c r="K514" s="2"/>
      <c r="L514" s="2"/>
    </row>
    <row r="515" spans="1:81" ht="15" customHeight="1">
      <c r="A515" s="1">
        <v>10056403</v>
      </c>
      <c r="B515" s="5">
        <v>42683.619953703703</v>
      </c>
      <c r="C515" s="5">
        <v>42717</v>
      </c>
      <c r="D515" s="5">
        <v>42849.459976851853</v>
      </c>
      <c r="E515" s="7">
        <v>0</v>
      </c>
      <c r="F515" s="3" t="s">
        <v>0</v>
      </c>
      <c r="G515" s="3" t="s">
        <v>217</v>
      </c>
      <c r="H515" s="3" t="s">
        <v>214</v>
      </c>
      <c r="K515" s="2"/>
      <c r="L515" s="2"/>
    </row>
    <row r="516" spans="1:81" ht="15" customHeight="1">
      <c r="A516" s="1">
        <v>10056270</v>
      </c>
      <c r="B516" s="5">
        <v>42648.74015046296</v>
      </c>
      <c r="C516" s="5">
        <v>42682</v>
      </c>
      <c r="D516" s="5">
        <v>42849.462557870371</v>
      </c>
      <c r="E516" s="7">
        <v>0</v>
      </c>
      <c r="F516" s="3" t="s">
        <v>0</v>
      </c>
      <c r="G516" s="3" t="s">
        <v>217</v>
      </c>
      <c r="H516" s="3" t="s">
        <v>214</v>
      </c>
      <c r="K516" s="2"/>
      <c r="L516" s="2"/>
      <c r="M516" s="2"/>
    </row>
    <row r="517" spans="1:81" ht="15" customHeight="1">
      <c r="A517" s="1">
        <v>10056130</v>
      </c>
      <c r="B517" s="5">
        <v>42621.374918981484</v>
      </c>
      <c r="C517" s="5">
        <v>42705</v>
      </c>
      <c r="D517" s="5">
        <v>42849.464930555558</v>
      </c>
      <c r="E517" s="4">
        <v>2340</v>
      </c>
      <c r="F517" s="3" t="s">
        <v>0</v>
      </c>
      <c r="G517" s="3" t="s">
        <v>135</v>
      </c>
      <c r="H517" s="3" t="s">
        <v>134</v>
      </c>
      <c r="K517" s="2"/>
      <c r="L517" s="2"/>
      <c r="AS517" s="28">
        <f>($E517*($H$1/12))/2</f>
        <v>9.75</v>
      </c>
      <c r="AT517" s="28">
        <f t="shared" ref="AT517:BD517" si="248">($E517*($H$1/12))/2</f>
        <v>9.75</v>
      </c>
      <c r="AU517" s="28">
        <f t="shared" si="248"/>
        <v>9.75</v>
      </c>
      <c r="AV517" s="28">
        <f t="shared" si="248"/>
        <v>9.75</v>
      </c>
      <c r="AW517" s="28">
        <f t="shared" si="248"/>
        <v>9.75</v>
      </c>
      <c r="AX517" s="28">
        <f t="shared" si="248"/>
        <v>9.75</v>
      </c>
      <c r="AY517" s="28">
        <f t="shared" si="248"/>
        <v>9.75</v>
      </c>
      <c r="AZ517" s="28">
        <f t="shared" si="248"/>
        <v>9.75</v>
      </c>
      <c r="BA517" s="28">
        <f t="shared" si="248"/>
        <v>9.75</v>
      </c>
      <c r="BB517" s="28">
        <f t="shared" si="248"/>
        <v>9.75</v>
      </c>
      <c r="BC517" s="28">
        <f t="shared" si="248"/>
        <v>9.75</v>
      </c>
      <c r="BD517" s="28">
        <f t="shared" si="248"/>
        <v>9.75</v>
      </c>
      <c r="BE517" s="28">
        <f t="shared" ref="BE517:CB517" si="249">($E517*($H$1/12))</f>
        <v>19.5</v>
      </c>
      <c r="BF517" s="28">
        <f t="shared" si="249"/>
        <v>19.5</v>
      </c>
      <c r="BG517" s="28">
        <f t="shared" si="249"/>
        <v>19.5</v>
      </c>
      <c r="BH517" s="28">
        <f t="shared" si="249"/>
        <v>19.5</v>
      </c>
      <c r="BI517" s="28">
        <f t="shared" si="249"/>
        <v>19.5</v>
      </c>
      <c r="BJ517" s="28">
        <f t="shared" si="249"/>
        <v>19.5</v>
      </c>
      <c r="BK517" s="28">
        <f t="shared" si="249"/>
        <v>19.5</v>
      </c>
      <c r="BL517" s="28">
        <f t="shared" si="249"/>
        <v>19.5</v>
      </c>
      <c r="BM517" s="28">
        <f t="shared" si="249"/>
        <v>19.5</v>
      </c>
      <c r="BN517" s="28">
        <f t="shared" si="249"/>
        <v>19.5</v>
      </c>
      <c r="BO517" s="28">
        <f t="shared" si="249"/>
        <v>19.5</v>
      </c>
      <c r="BP517" s="28">
        <f t="shared" si="249"/>
        <v>19.5</v>
      </c>
      <c r="BQ517" s="28">
        <f t="shared" si="249"/>
        <v>19.5</v>
      </c>
      <c r="BR517" s="28">
        <f t="shared" si="249"/>
        <v>19.5</v>
      </c>
      <c r="BS517" s="28">
        <f t="shared" si="249"/>
        <v>19.5</v>
      </c>
      <c r="BT517" s="28">
        <f t="shared" si="249"/>
        <v>19.5</v>
      </c>
      <c r="BU517" s="28">
        <f t="shared" si="249"/>
        <v>19.5</v>
      </c>
      <c r="BV517" s="28">
        <f t="shared" si="249"/>
        <v>19.5</v>
      </c>
      <c r="BW517" s="28">
        <f t="shared" si="249"/>
        <v>19.5</v>
      </c>
      <c r="BX517" s="28">
        <f t="shared" si="249"/>
        <v>19.5</v>
      </c>
      <c r="BY517" s="28">
        <f t="shared" si="249"/>
        <v>19.5</v>
      </c>
      <c r="BZ517" s="28">
        <f t="shared" si="249"/>
        <v>19.5</v>
      </c>
      <c r="CA517" s="28">
        <f t="shared" si="249"/>
        <v>19.5</v>
      </c>
      <c r="CB517" s="28">
        <f t="shared" si="249"/>
        <v>19.5</v>
      </c>
      <c r="CC517" s="6" t="s">
        <v>1856</v>
      </c>
    </row>
    <row r="518" spans="1:81" ht="15" customHeight="1">
      <c r="A518" s="1">
        <v>10051857</v>
      </c>
      <c r="B518" s="5">
        <v>42184.724629629629</v>
      </c>
      <c r="C518" s="5">
        <v>42795</v>
      </c>
      <c r="D518" s="5">
        <v>42849.465173611112</v>
      </c>
      <c r="E518" s="7">
        <v>0</v>
      </c>
      <c r="F518" s="3" t="s">
        <v>5</v>
      </c>
      <c r="G518" s="3" t="s">
        <v>217</v>
      </c>
      <c r="H518" s="3" t="s">
        <v>214</v>
      </c>
      <c r="K518" s="2"/>
      <c r="L518" s="2"/>
      <c r="M518" s="2"/>
    </row>
    <row r="519" spans="1:81" ht="15" customHeight="1">
      <c r="A519" s="1">
        <v>10056312</v>
      </c>
      <c r="B519" s="5">
        <v>42661.602141203701</v>
      </c>
      <c r="C519" s="5">
        <v>42736</v>
      </c>
      <c r="D519" s="5">
        <v>42849.470497685186</v>
      </c>
      <c r="E519" s="7">
        <v>0</v>
      </c>
      <c r="F519" s="3" t="s">
        <v>0</v>
      </c>
      <c r="G519" s="3" t="s">
        <v>217</v>
      </c>
      <c r="H519" s="3" t="s">
        <v>214</v>
      </c>
      <c r="K519" s="2"/>
      <c r="L519" s="2"/>
    </row>
    <row r="520" spans="1:81" ht="15" customHeight="1">
      <c r="A520" s="1">
        <v>10056147</v>
      </c>
      <c r="B520" s="5">
        <v>42626.457962962966</v>
      </c>
      <c r="C520" s="5">
        <v>42713</v>
      </c>
      <c r="D520" s="5">
        <v>42849.483495370368</v>
      </c>
      <c r="E520" s="7">
        <v>0</v>
      </c>
      <c r="F520" s="3" t="s">
        <v>0</v>
      </c>
      <c r="G520" s="3" t="s">
        <v>217</v>
      </c>
      <c r="H520" s="3" t="s">
        <v>214</v>
      </c>
      <c r="K520" s="2"/>
      <c r="L520" s="2"/>
    </row>
    <row r="521" spans="1:81" ht="15" customHeight="1">
      <c r="A521" s="1">
        <v>10055890</v>
      </c>
      <c r="B521" s="5">
        <v>42578.609432870369</v>
      </c>
      <c r="C521" s="5">
        <v>42723</v>
      </c>
      <c r="D521" s="5">
        <v>42853.670798611114</v>
      </c>
      <c r="E521" s="7">
        <v>0</v>
      </c>
      <c r="F521" s="3" t="s">
        <v>0</v>
      </c>
      <c r="G521" s="3" t="s">
        <v>217</v>
      </c>
      <c r="H521" s="3" t="s">
        <v>214</v>
      </c>
      <c r="K521" s="2"/>
      <c r="L521" s="2"/>
    </row>
    <row r="522" spans="1:81" ht="15" customHeight="1">
      <c r="A522" s="1">
        <v>10055687</v>
      </c>
      <c r="B522" s="5">
        <v>42536.448993055557</v>
      </c>
      <c r="C522" s="5">
        <v>42717</v>
      </c>
      <c r="D522" s="5">
        <v>42853.671377314815</v>
      </c>
      <c r="E522" s="7">
        <v>0</v>
      </c>
      <c r="F522" s="3" t="s">
        <v>13</v>
      </c>
      <c r="G522" s="3" t="s">
        <v>217</v>
      </c>
      <c r="H522" s="3" t="s">
        <v>214</v>
      </c>
      <c r="K522" s="2"/>
      <c r="L522" s="2"/>
    </row>
    <row r="523" spans="1:81" ht="15" customHeight="1">
      <c r="A523" s="1">
        <v>10054374</v>
      </c>
      <c r="B523" s="5">
        <v>42405.47483796296</v>
      </c>
      <c r="C523" s="5">
        <v>42713</v>
      </c>
      <c r="D523" s="5">
        <v>42853.72278935185</v>
      </c>
      <c r="E523" s="7">
        <v>0</v>
      </c>
      <c r="F523" s="3" t="s">
        <v>8</v>
      </c>
      <c r="G523" s="3" t="s">
        <v>217</v>
      </c>
      <c r="H523" s="3" t="s">
        <v>214</v>
      </c>
      <c r="K523" s="2"/>
      <c r="L523" s="2"/>
    </row>
    <row r="524" spans="1:81" ht="15" customHeight="1">
      <c r="A524" s="1">
        <v>10056495</v>
      </c>
      <c r="B524" s="5">
        <v>42719.752152777779</v>
      </c>
      <c r="C524" s="5">
        <v>42739</v>
      </c>
      <c r="D524" s="5">
        <v>42857.747581018521</v>
      </c>
      <c r="E524" s="7">
        <v>0</v>
      </c>
      <c r="F524" s="3" t="s">
        <v>0</v>
      </c>
      <c r="G524" s="3" t="s">
        <v>217</v>
      </c>
      <c r="H524" s="3" t="s">
        <v>214</v>
      </c>
      <c r="K524" s="2"/>
      <c r="L524" s="2"/>
    </row>
    <row r="525" spans="1:81" ht="15" customHeight="1">
      <c r="A525" s="1">
        <v>1020508</v>
      </c>
      <c r="B525" s="5">
        <v>42075.407372685186</v>
      </c>
      <c r="C525" s="5">
        <v>42735</v>
      </c>
      <c r="D525" s="5">
        <v>42858.432500000003</v>
      </c>
      <c r="E525" s="7">
        <v>0</v>
      </c>
      <c r="F525" s="3" t="s">
        <v>0</v>
      </c>
      <c r="G525" s="3" t="s">
        <v>217</v>
      </c>
      <c r="H525" s="3" t="s">
        <v>214</v>
      </c>
      <c r="K525" s="2"/>
      <c r="L525" s="2"/>
    </row>
    <row r="526" spans="1:81" ht="15" customHeight="1">
      <c r="A526" s="1">
        <v>10057176</v>
      </c>
      <c r="B526" s="5">
        <v>42822.757118055553</v>
      </c>
      <c r="C526" s="5">
        <v>42835</v>
      </c>
      <c r="D526" s="5">
        <v>42870.702488425923</v>
      </c>
      <c r="E526" s="7">
        <v>0</v>
      </c>
      <c r="F526" s="3" t="s">
        <v>7</v>
      </c>
      <c r="G526" s="3" t="s">
        <v>217</v>
      </c>
      <c r="H526" s="3" t="s">
        <v>214</v>
      </c>
      <c r="K526" s="2"/>
      <c r="L526" s="2"/>
    </row>
    <row r="527" spans="1:81" ht="15" customHeight="1">
      <c r="A527" s="1">
        <v>10057173</v>
      </c>
      <c r="B527" s="5">
        <v>42822.656168981484</v>
      </c>
      <c r="C527" s="5">
        <v>42822</v>
      </c>
      <c r="D527" s="5">
        <v>42871.397476851853</v>
      </c>
      <c r="E527" s="7">
        <v>0</v>
      </c>
      <c r="F527" s="3" t="s">
        <v>5</v>
      </c>
      <c r="G527" s="3" t="s">
        <v>217</v>
      </c>
      <c r="H527" s="3" t="s">
        <v>214</v>
      </c>
      <c r="K527" s="2"/>
      <c r="L527" s="2"/>
    </row>
    <row r="528" spans="1:81" ht="15" customHeight="1">
      <c r="A528" s="1">
        <v>10056905</v>
      </c>
      <c r="B528" s="5">
        <v>42759.458090277774</v>
      </c>
      <c r="C528" s="5">
        <v>42767</v>
      </c>
      <c r="D528" s="5">
        <v>42871.698182870372</v>
      </c>
      <c r="E528" s="7">
        <v>0</v>
      </c>
      <c r="F528" s="3" t="s">
        <v>5</v>
      </c>
      <c r="G528" s="3" t="s">
        <v>217</v>
      </c>
      <c r="H528" s="3" t="s">
        <v>214</v>
      </c>
      <c r="K528" s="2"/>
      <c r="L528" s="2"/>
    </row>
    <row r="529" spans="1:130" ht="15" customHeight="1">
      <c r="A529" s="1">
        <v>10054725</v>
      </c>
      <c r="B529" s="5">
        <v>42454.650335648148</v>
      </c>
      <c r="C529" s="5">
        <v>42704</v>
      </c>
      <c r="D529" s="5">
        <v>42871.710810185185</v>
      </c>
      <c r="E529" s="4">
        <v>837.4</v>
      </c>
      <c r="F529" s="3" t="s">
        <v>8</v>
      </c>
      <c r="G529" s="3" t="s">
        <v>91</v>
      </c>
      <c r="H529" s="3" t="s">
        <v>90</v>
      </c>
      <c r="K529" s="2"/>
      <c r="L529" s="2"/>
      <c r="AS529" s="28">
        <f>($E529*($H$1/12))/2</f>
        <v>3.4891666666666663</v>
      </c>
      <c r="AT529" s="28">
        <f t="shared" ref="AT529:BD529" si="250">($E529*($H$1/12))/2</f>
        <v>3.4891666666666663</v>
      </c>
      <c r="AU529" s="28">
        <f t="shared" si="250"/>
        <v>3.4891666666666663</v>
      </c>
      <c r="AV529" s="28">
        <f t="shared" si="250"/>
        <v>3.4891666666666663</v>
      </c>
      <c r="AW529" s="28">
        <f t="shared" si="250"/>
        <v>3.4891666666666663</v>
      </c>
      <c r="AX529" s="28">
        <f t="shared" si="250"/>
        <v>3.4891666666666663</v>
      </c>
      <c r="AY529" s="28">
        <f t="shared" si="250"/>
        <v>3.4891666666666663</v>
      </c>
      <c r="AZ529" s="28">
        <f t="shared" si="250"/>
        <v>3.4891666666666663</v>
      </c>
      <c r="BA529" s="28">
        <f t="shared" si="250"/>
        <v>3.4891666666666663</v>
      </c>
      <c r="BB529" s="28">
        <f t="shared" si="250"/>
        <v>3.4891666666666663</v>
      </c>
      <c r="BC529" s="28">
        <f t="shared" si="250"/>
        <v>3.4891666666666663</v>
      </c>
      <c r="BD529" s="28">
        <f t="shared" si="250"/>
        <v>3.4891666666666663</v>
      </c>
      <c r="BE529" s="28">
        <f t="shared" ref="BE529:CB529" si="251">($E529*($H$1/12))</f>
        <v>6.9783333333333326</v>
      </c>
      <c r="BF529" s="28">
        <f t="shared" si="251"/>
        <v>6.9783333333333326</v>
      </c>
      <c r="BG529" s="28">
        <f t="shared" si="251"/>
        <v>6.9783333333333326</v>
      </c>
      <c r="BH529" s="28">
        <f t="shared" si="251"/>
        <v>6.9783333333333326</v>
      </c>
      <c r="BI529" s="28">
        <f t="shared" si="251"/>
        <v>6.9783333333333326</v>
      </c>
      <c r="BJ529" s="28">
        <f t="shared" si="251"/>
        <v>6.9783333333333326</v>
      </c>
      <c r="BK529" s="28">
        <f t="shared" si="251"/>
        <v>6.9783333333333326</v>
      </c>
      <c r="BL529" s="28">
        <f t="shared" si="251"/>
        <v>6.9783333333333326</v>
      </c>
      <c r="BM529" s="28">
        <f t="shared" si="251"/>
        <v>6.9783333333333326</v>
      </c>
      <c r="BN529" s="28">
        <f t="shared" si="251"/>
        <v>6.9783333333333326</v>
      </c>
      <c r="BO529" s="28">
        <f t="shared" si="251"/>
        <v>6.9783333333333326</v>
      </c>
      <c r="BP529" s="28">
        <f t="shared" si="251"/>
        <v>6.9783333333333326</v>
      </c>
      <c r="BQ529" s="28">
        <f t="shared" si="251"/>
        <v>6.9783333333333326</v>
      </c>
      <c r="BR529" s="28">
        <f t="shared" si="251"/>
        <v>6.9783333333333326</v>
      </c>
      <c r="BS529" s="28">
        <f t="shared" si="251"/>
        <v>6.9783333333333326</v>
      </c>
      <c r="BT529" s="28">
        <f t="shared" si="251"/>
        <v>6.9783333333333326</v>
      </c>
      <c r="BU529" s="28">
        <f t="shared" si="251"/>
        <v>6.9783333333333326</v>
      </c>
      <c r="BV529" s="28">
        <f t="shared" si="251"/>
        <v>6.9783333333333326</v>
      </c>
      <c r="BW529" s="28">
        <f t="shared" si="251"/>
        <v>6.9783333333333326</v>
      </c>
      <c r="BX529" s="28">
        <f t="shared" si="251"/>
        <v>6.9783333333333326</v>
      </c>
      <c r="BY529" s="28">
        <f t="shared" si="251"/>
        <v>6.9783333333333326</v>
      </c>
      <c r="BZ529" s="28">
        <f t="shared" si="251"/>
        <v>6.9783333333333326</v>
      </c>
      <c r="CA529" s="28">
        <f t="shared" si="251"/>
        <v>6.9783333333333326</v>
      </c>
      <c r="CB529" s="28">
        <f t="shared" si="251"/>
        <v>6.9783333333333326</v>
      </c>
      <c r="CC529" s="6" t="s">
        <v>1856</v>
      </c>
    </row>
    <row r="530" spans="1:130" ht="15" customHeight="1">
      <c r="A530" s="1">
        <v>10056275</v>
      </c>
      <c r="B530" s="5">
        <v>42653.430567129632</v>
      </c>
      <c r="C530" s="5">
        <v>42716</v>
      </c>
      <c r="D530" s="5">
        <v>42880.387141203704</v>
      </c>
      <c r="E530" s="7">
        <v>0</v>
      </c>
      <c r="F530" s="3" t="s">
        <v>5</v>
      </c>
      <c r="G530" s="3" t="s">
        <v>217</v>
      </c>
      <c r="H530" s="3" t="s">
        <v>214</v>
      </c>
      <c r="K530" s="2"/>
      <c r="L530" s="2"/>
    </row>
    <row r="531" spans="1:130" ht="15" customHeight="1">
      <c r="A531" s="1">
        <v>10056484</v>
      </c>
      <c r="B531" s="5">
        <v>42717.448506944442</v>
      </c>
      <c r="C531" s="5">
        <v>42790</v>
      </c>
      <c r="D531" s="5">
        <v>42881.437916666669</v>
      </c>
      <c r="E531" s="7">
        <v>0</v>
      </c>
      <c r="F531" s="3" t="s">
        <v>0</v>
      </c>
      <c r="G531" s="3" t="s">
        <v>217</v>
      </c>
      <c r="H531" s="3" t="s">
        <v>214</v>
      </c>
      <c r="K531" s="2"/>
      <c r="L531" s="2"/>
    </row>
    <row r="532" spans="1:130" ht="15" customHeight="1">
      <c r="A532" s="1">
        <v>10054247</v>
      </c>
      <c r="B532" s="5">
        <v>42381.629270833335</v>
      </c>
      <c r="C532" s="5">
        <v>42735</v>
      </c>
      <c r="D532" s="5">
        <v>42886.426030092596</v>
      </c>
      <c r="E532" s="7">
        <v>0</v>
      </c>
      <c r="F532" s="3" t="s">
        <v>8</v>
      </c>
      <c r="G532" s="3" t="s">
        <v>217</v>
      </c>
      <c r="H532" s="3" t="s">
        <v>214</v>
      </c>
      <c r="K532" s="2"/>
      <c r="L532" s="2"/>
    </row>
    <row r="533" spans="1:130" ht="15" customHeight="1">
      <c r="A533" s="1">
        <v>10049689</v>
      </c>
      <c r="B533" s="5">
        <v>41681.655763888892</v>
      </c>
      <c r="C533" s="5">
        <v>42735</v>
      </c>
      <c r="D533" s="5">
        <v>42886.426701388889</v>
      </c>
      <c r="E533" s="4">
        <v>0</v>
      </c>
      <c r="F533" s="3" t="s">
        <v>6</v>
      </c>
      <c r="G533" s="3" t="s">
        <v>217</v>
      </c>
      <c r="H533" s="3" t="s">
        <v>42</v>
      </c>
      <c r="K533" s="2"/>
      <c r="L533" s="2"/>
    </row>
    <row r="534" spans="1:130" ht="15" customHeight="1">
      <c r="A534" s="1">
        <v>10054894</v>
      </c>
      <c r="B534" s="5">
        <v>42475.57408564815</v>
      </c>
      <c r="C534" s="5">
        <v>42727</v>
      </c>
      <c r="D534" s="5">
        <v>42886.428217592591</v>
      </c>
      <c r="E534" s="4">
        <v>0</v>
      </c>
      <c r="F534" s="3" t="s">
        <v>13</v>
      </c>
      <c r="G534" s="3" t="s">
        <v>152</v>
      </c>
      <c r="H534" s="3" t="s">
        <v>58</v>
      </c>
      <c r="K534" s="2"/>
      <c r="L534" s="2"/>
    </row>
    <row r="535" spans="1:130" ht="15" customHeight="1">
      <c r="A535" s="1">
        <v>10054449</v>
      </c>
      <c r="B535" s="5">
        <v>42425.682812500003</v>
      </c>
      <c r="C535" s="5">
        <v>42735</v>
      </c>
      <c r="D535" s="5">
        <v>42886.68582175926</v>
      </c>
      <c r="E535" s="7">
        <v>0</v>
      </c>
      <c r="F535" s="3" t="s">
        <v>8</v>
      </c>
      <c r="G535" s="3" t="s">
        <v>217</v>
      </c>
      <c r="H535" s="3" t="s">
        <v>214</v>
      </c>
      <c r="K535" s="2"/>
      <c r="L535" s="2"/>
    </row>
    <row r="536" spans="1:130" ht="15" customHeight="1">
      <c r="A536" s="1">
        <v>10054305</v>
      </c>
      <c r="B536" s="5">
        <v>42395.654016203705</v>
      </c>
      <c r="C536" s="5">
        <v>42735</v>
      </c>
      <c r="D536" s="5">
        <v>42887.333518518521</v>
      </c>
      <c r="E536" s="7">
        <v>0</v>
      </c>
      <c r="F536" s="3" t="s">
        <v>8</v>
      </c>
      <c r="G536" s="3" t="s">
        <v>217</v>
      </c>
      <c r="H536" s="3" t="s">
        <v>214</v>
      </c>
      <c r="K536" s="2"/>
      <c r="L536" s="2"/>
    </row>
    <row r="537" spans="1:130" ht="15" customHeight="1">
      <c r="A537" s="1">
        <v>10055914</v>
      </c>
      <c r="B537" s="5">
        <v>42583.746087962965</v>
      </c>
      <c r="C537" s="5">
        <v>42726</v>
      </c>
      <c r="D537" s="5">
        <v>42887.335451388892</v>
      </c>
      <c r="E537" s="7">
        <v>0</v>
      </c>
      <c r="F537" s="3" t="s">
        <v>0</v>
      </c>
      <c r="G537" s="3" t="s">
        <v>217</v>
      </c>
      <c r="H537" s="3" t="s">
        <v>214</v>
      </c>
      <c r="K537" s="2"/>
      <c r="L537" s="2"/>
    </row>
    <row r="538" spans="1:130" ht="15" customHeight="1">
      <c r="A538" s="1">
        <v>10055384</v>
      </c>
      <c r="B538" s="5">
        <v>42503.738692129627</v>
      </c>
      <c r="C538" s="5">
        <v>42706</v>
      </c>
      <c r="D538" s="5">
        <v>42887.336192129631</v>
      </c>
      <c r="E538" s="7">
        <v>0</v>
      </c>
      <c r="F538" s="3" t="s">
        <v>13</v>
      </c>
      <c r="G538" s="3" t="s">
        <v>217</v>
      </c>
      <c r="H538" s="3" t="s">
        <v>214</v>
      </c>
      <c r="K538" s="2"/>
      <c r="L538" s="2"/>
    </row>
    <row r="539" spans="1:130" ht="15" customHeight="1">
      <c r="A539" s="1">
        <v>10054506</v>
      </c>
      <c r="B539" s="5">
        <v>42436.715474537035</v>
      </c>
      <c r="C539" s="5">
        <v>42675</v>
      </c>
      <c r="D539" s="5">
        <v>42887.349340277775</v>
      </c>
      <c r="E539" s="7">
        <v>0</v>
      </c>
      <c r="F539" s="3" t="s">
        <v>185</v>
      </c>
      <c r="G539" s="3" t="s">
        <v>217</v>
      </c>
      <c r="H539" s="3" t="s">
        <v>214</v>
      </c>
      <c r="K539" s="2"/>
      <c r="L539" s="2"/>
    </row>
    <row r="540" spans="1:130" ht="90" customHeight="1">
      <c r="A540" s="1">
        <v>10052302</v>
      </c>
      <c r="B540" s="5">
        <v>42276.652488425927</v>
      </c>
      <c r="C540" s="5">
        <v>42709</v>
      </c>
      <c r="D540" s="5">
        <v>42887.35361111111</v>
      </c>
      <c r="E540" s="4">
        <f>2693.94+282.14+4809.75</f>
        <v>7785.83</v>
      </c>
      <c r="F540" s="3" t="s">
        <v>12</v>
      </c>
      <c r="G540" s="9" t="s">
        <v>24</v>
      </c>
      <c r="H540" s="3" t="s">
        <v>17</v>
      </c>
      <c r="K540" s="2"/>
      <c r="L540" s="2"/>
      <c r="AS540" s="28">
        <f>($E540*($H$1/12))/2</f>
        <v>32.440958333333334</v>
      </c>
      <c r="AT540" s="28">
        <f t="shared" ref="AT540:BD540" si="252">($E540*($H$1/12))/2</f>
        <v>32.440958333333334</v>
      </c>
      <c r="AU540" s="28">
        <f t="shared" si="252"/>
        <v>32.440958333333334</v>
      </c>
      <c r="AV540" s="28">
        <f t="shared" si="252"/>
        <v>32.440958333333334</v>
      </c>
      <c r="AW540" s="28">
        <f t="shared" si="252"/>
        <v>32.440958333333334</v>
      </c>
      <c r="AX540" s="28">
        <f t="shared" si="252"/>
        <v>32.440958333333334</v>
      </c>
      <c r="AY540" s="28">
        <f t="shared" si="252"/>
        <v>32.440958333333334</v>
      </c>
      <c r="AZ540" s="28">
        <f t="shared" si="252"/>
        <v>32.440958333333334</v>
      </c>
      <c r="BA540" s="28">
        <f t="shared" si="252"/>
        <v>32.440958333333334</v>
      </c>
      <c r="BB540" s="28">
        <f t="shared" si="252"/>
        <v>32.440958333333334</v>
      </c>
      <c r="BC540" s="28">
        <f t="shared" si="252"/>
        <v>32.440958333333334</v>
      </c>
      <c r="BD540" s="28">
        <f t="shared" si="252"/>
        <v>32.440958333333334</v>
      </c>
      <c r="BE540" s="28">
        <f t="shared" ref="BE540:CB540" si="253">($E540*($H$1/12))</f>
        <v>64.881916666666669</v>
      </c>
      <c r="BF540" s="28">
        <f t="shared" si="253"/>
        <v>64.881916666666669</v>
      </c>
      <c r="BG540" s="28">
        <f t="shared" si="253"/>
        <v>64.881916666666669</v>
      </c>
      <c r="BH540" s="28">
        <f t="shared" si="253"/>
        <v>64.881916666666669</v>
      </c>
      <c r="BI540" s="28">
        <f t="shared" si="253"/>
        <v>64.881916666666669</v>
      </c>
      <c r="BJ540" s="28">
        <f t="shared" si="253"/>
        <v>64.881916666666669</v>
      </c>
      <c r="BK540" s="28">
        <f t="shared" si="253"/>
        <v>64.881916666666669</v>
      </c>
      <c r="BL540" s="28">
        <f t="shared" si="253"/>
        <v>64.881916666666669</v>
      </c>
      <c r="BM540" s="28">
        <f t="shared" si="253"/>
        <v>64.881916666666669</v>
      </c>
      <c r="BN540" s="28">
        <f t="shared" si="253"/>
        <v>64.881916666666669</v>
      </c>
      <c r="BO540" s="28">
        <f t="shared" si="253"/>
        <v>64.881916666666669</v>
      </c>
      <c r="BP540" s="28">
        <f t="shared" si="253"/>
        <v>64.881916666666669</v>
      </c>
      <c r="BQ540" s="28">
        <f t="shared" si="253"/>
        <v>64.881916666666669</v>
      </c>
      <c r="BR540" s="28">
        <f t="shared" si="253"/>
        <v>64.881916666666669</v>
      </c>
      <c r="BS540" s="28">
        <f t="shared" si="253"/>
        <v>64.881916666666669</v>
      </c>
      <c r="BT540" s="28">
        <f t="shared" si="253"/>
        <v>64.881916666666669</v>
      </c>
      <c r="BU540" s="28">
        <f t="shared" si="253"/>
        <v>64.881916666666669</v>
      </c>
      <c r="BV540" s="28">
        <f t="shared" si="253"/>
        <v>64.881916666666669</v>
      </c>
      <c r="BW540" s="28">
        <f t="shared" si="253"/>
        <v>64.881916666666669</v>
      </c>
      <c r="BX540" s="28">
        <f t="shared" si="253"/>
        <v>64.881916666666669</v>
      </c>
      <c r="BY540" s="28">
        <f t="shared" si="253"/>
        <v>64.881916666666669</v>
      </c>
      <c r="BZ540" s="28">
        <f t="shared" si="253"/>
        <v>64.881916666666669</v>
      </c>
      <c r="CA540" s="28">
        <f t="shared" si="253"/>
        <v>64.881916666666669</v>
      </c>
      <c r="CB540" s="28">
        <f t="shared" si="253"/>
        <v>64.881916666666669</v>
      </c>
      <c r="CC540" s="6" t="s">
        <v>1857</v>
      </c>
      <c r="CD540" s="28">
        <v>120.09661767516471</v>
      </c>
      <c r="DO540" s="2">
        <f>-$CD540/12</f>
        <v>-10.008051472930392</v>
      </c>
      <c r="DP540" s="2">
        <f t="shared" ref="DP540:DZ540" si="254">-$CD540/12</f>
        <v>-10.008051472930392</v>
      </c>
      <c r="DQ540" s="2">
        <f t="shared" si="254"/>
        <v>-10.008051472930392</v>
      </c>
      <c r="DR540" s="2">
        <f t="shared" si="254"/>
        <v>-10.008051472930392</v>
      </c>
      <c r="DS540" s="2">
        <f t="shared" si="254"/>
        <v>-10.008051472930392</v>
      </c>
      <c r="DT540" s="2">
        <f t="shared" si="254"/>
        <v>-10.008051472930392</v>
      </c>
      <c r="DU540" s="2">
        <f t="shared" si="254"/>
        <v>-10.008051472930392</v>
      </c>
      <c r="DV540" s="2">
        <f t="shared" si="254"/>
        <v>-10.008051472930392</v>
      </c>
      <c r="DW540" s="2">
        <f t="shared" si="254"/>
        <v>-10.008051472930392</v>
      </c>
      <c r="DX540" s="2">
        <f t="shared" si="254"/>
        <v>-10.008051472930392</v>
      </c>
      <c r="DY540" s="2">
        <f t="shared" si="254"/>
        <v>-10.008051472930392</v>
      </c>
      <c r="DZ540" s="2">
        <f t="shared" si="254"/>
        <v>-10.008051472930392</v>
      </c>
    </row>
    <row r="541" spans="1:130" ht="15" customHeight="1">
      <c r="A541" s="1">
        <v>10055730</v>
      </c>
      <c r="B541" s="5">
        <v>42543.381076388891</v>
      </c>
      <c r="C541" s="5">
        <v>42646</v>
      </c>
      <c r="D541" s="5">
        <v>42916.652442129627</v>
      </c>
      <c r="E541" s="7">
        <v>0</v>
      </c>
      <c r="F541" s="3" t="s">
        <v>13</v>
      </c>
      <c r="G541" s="3" t="s">
        <v>217</v>
      </c>
      <c r="H541" s="3" t="s">
        <v>214</v>
      </c>
      <c r="K541" s="2"/>
      <c r="L541" s="2"/>
    </row>
    <row r="542" spans="1:130" ht="15" customHeight="1">
      <c r="A542" s="1">
        <v>10056715</v>
      </c>
      <c r="B542" s="5">
        <v>42751.509837962964</v>
      </c>
      <c r="C542" s="5">
        <v>42825</v>
      </c>
      <c r="D542" s="5">
        <v>42916.688703703701</v>
      </c>
      <c r="E542" s="7">
        <v>0</v>
      </c>
      <c r="F542" s="3" t="s">
        <v>0</v>
      </c>
      <c r="G542" s="3" t="s">
        <v>152</v>
      </c>
      <c r="H542" s="3" t="s">
        <v>109</v>
      </c>
      <c r="K542" s="2"/>
      <c r="L542" s="2"/>
    </row>
    <row r="543" spans="1:130" ht="15" customHeight="1">
      <c r="A543" s="1">
        <v>10054303</v>
      </c>
      <c r="B543" s="5">
        <v>42394.523414351854</v>
      </c>
      <c r="C543" s="5">
        <v>42676</v>
      </c>
      <c r="D543" s="5">
        <v>42916.689317129632</v>
      </c>
      <c r="E543" s="4">
        <v>33750</v>
      </c>
      <c r="F543" s="3" t="s">
        <v>8</v>
      </c>
      <c r="G543" s="3" t="s">
        <v>114</v>
      </c>
      <c r="H543" s="3" t="s">
        <v>96</v>
      </c>
      <c r="K543" s="2"/>
      <c r="L543" s="2"/>
      <c r="AS543" s="28">
        <f>($E543*($H$1/12))/2</f>
        <v>140.625</v>
      </c>
      <c r="AT543" s="28">
        <f t="shared" ref="AT543:BD543" si="255">($E543*($H$1/12))/2</f>
        <v>140.625</v>
      </c>
      <c r="AU543" s="28">
        <f t="shared" si="255"/>
        <v>140.625</v>
      </c>
      <c r="AV543" s="28">
        <f t="shared" si="255"/>
        <v>140.625</v>
      </c>
      <c r="AW543" s="28">
        <f t="shared" si="255"/>
        <v>140.625</v>
      </c>
      <c r="AX543" s="28">
        <f t="shared" si="255"/>
        <v>140.625</v>
      </c>
      <c r="AY543" s="28">
        <f t="shared" si="255"/>
        <v>140.625</v>
      </c>
      <c r="AZ543" s="28">
        <f t="shared" si="255"/>
        <v>140.625</v>
      </c>
      <c r="BA543" s="28">
        <f t="shared" si="255"/>
        <v>140.625</v>
      </c>
      <c r="BB543" s="28">
        <f t="shared" si="255"/>
        <v>140.625</v>
      </c>
      <c r="BC543" s="28">
        <f t="shared" si="255"/>
        <v>140.625</v>
      </c>
      <c r="BD543" s="28">
        <f t="shared" si="255"/>
        <v>140.625</v>
      </c>
      <c r="BE543" s="28">
        <f t="shared" ref="BE543:CB543" si="256">($E543*($H$1/12))</f>
        <v>281.25</v>
      </c>
      <c r="BF543" s="28">
        <f t="shared" si="256"/>
        <v>281.25</v>
      </c>
      <c r="BG543" s="28">
        <f t="shared" si="256"/>
        <v>281.25</v>
      </c>
      <c r="BH543" s="28">
        <f t="shared" si="256"/>
        <v>281.25</v>
      </c>
      <c r="BI543" s="28">
        <f t="shared" si="256"/>
        <v>281.25</v>
      </c>
      <c r="BJ543" s="28">
        <f t="shared" si="256"/>
        <v>281.25</v>
      </c>
      <c r="BK543" s="28">
        <f t="shared" si="256"/>
        <v>281.25</v>
      </c>
      <c r="BL543" s="28">
        <f t="shared" si="256"/>
        <v>281.25</v>
      </c>
      <c r="BM543" s="28">
        <f t="shared" si="256"/>
        <v>281.25</v>
      </c>
      <c r="BN543" s="28">
        <f t="shared" si="256"/>
        <v>281.25</v>
      </c>
      <c r="BO543" s="28">
        <f t="shared" si="256"/>
        <v>281.25</v>
      </c>
      <c r="BP543" s="28">
        <f t="shared" si="256"/>
        <v>281.25</v>
      </c>
      <c r="BQ543" s="28">
        <f t="shared" si="256"/>
        <v>281.25</v>
      </c>
      <c r="BR543" s="28">
        <f t="shared" si="256"/>
        <v>281.25</v>
      </c>
      <c r="BS543" s="28">
        <f t="shared" si="256"/>
        <v>281.25</v>
      </c>
      <c r="BT543" s="28">
        <f t="shared" si="256"/>
        <v>281.25</v>
      </c>
      <c r="BU543" s="28">
        <f t="shared" si="256"/>
        <v>281.25</v>
      </c>
      <c r="BV543" s="28">
        <f t="shared" si="256"/>
        <v>281.25</v>
      </c>
      <c r="BW543" s="28">
        <f t="shared" si="256"/>
        <v>281.25</v>
      </c>
      <c r="BX543" s="28">
        <f t="shared" si="256"/>
        <v>281.25</v>
      </c>
      <c r="BY543" s="28">
        <f t="shared" si="256"/>
        <v>281.25</v>
      </c>
      <c r="BZ543" s="28">
        <f t="shared" si="256"/>
        <v>281.25</v>
      </c>
      <c r="CA543" s="28">
        <f t="shared" si="256"/>
        <v>281.25</v>
      </c>
      <c r="CB543" s="28">
        <f t="shared" si="256"/>
        <v>281.25</v>
      </c>
      <c r="CC543" s="6" t="s">
        <v>1857</v>
      </c>
      <c r="CD543" s="28">
        <v>256.06360665455423</v>
      </c>
      <c r="DO543" s="2">
        <f>-$CD543/12</f>
        <v>-21.338633887879521</v>
      </c>
      <c r="DP543" s="2">
        <f t="shared" ref="DP543:DZ543" si="257">-$CD543/12</f>
        <v>-21.338633887879521</v>
      </c>
      <c r="DQ543" s="2">
        <f t="shared" si="257"/>
        <v>-21.338633887879521</v>
      </c>
      <c r="DR543" s="2">
        <f t="shared" si="257"/>
        <v>-21.338633887879521</v>
      </c>
      <c r="DS543" s="2">
        <f t="shared" si="257"/>
        <v>-21.338633887879521</v>
      </c>
      <c r="DT543" s="2">
        <f t="shared" si="257"/>
        <v>-21.338633887879521</v>
      </c>
      <c r="DU543" s="2">
        <f t="shared" si="257"/>
        <v>-21.338633887879521</v>
      </c>
      <c r="DV543" s="2">
        <f t="shared" si="257"/>
        <v>-21.338633887879521</v>
      </c>
      <c r="DW543" s="2">
        <f t="shared" si="257"/>
        <v>-21.338633887879521</v>
      </c>
      <c r="DX543" s="2">
        <f t="shared" si="257"/>
        <v>-21.338633887879521</v>
      </c>
      <c r="DY543" s="2">
        <f t="shared" si="257"/>
        <v>-21.338633887879521</v>
      </c>
      <c r="DZ543" s="2">
        <f t="shared" si="257"/>
        <v>-21.338633887879521</v>
      </c>
    </row>
    <row r="544" spans="1:130" ht="15" customHeight="1">
      <c r="A544" s="1">
        <v>10056050</v>
      </c>
      <c r="B544" s="5">
        <v>42606.420601851853</v>
      </c>
      <c r="C544" s="5">
        <v>42735</v>
      </c>
      <c r="D544" s="5">
        <v>42916.68953703704</v>
      </c>
      <c r="E544" s="7">
        <v>0</v>
      </c>
      <c r="F544" s="15" t="s">
        <v>0</v>
      </c>
      <c r="G544" s="3" t="s">
        <v>217</v>
      </c>
      <c r="H544" s="3" t="s">
        <v>214</v>
      </c>
      <c r="K544" s="2"/>
      <c r="L544" s="2"/>
    </row>
    <row r="545" spans="1:154" ht="45" customHeight="1">
      <c r="A545" s="1">
        <v>10055070</v>
      </c>
      <c r="B545" s="5">
        <v>42499.519050925926</v>
      </c>
      <c r="C545" s="5">
        <v>42797</v>
      </c>
      <c r="D545" s="5">
        <v>42919.461435185185</v>
      </c>
      <c r="E545" s="4">
        <v>2443.7800000000002</v>
      </c>
      <c r="F545" s="3" t="s">
        <v>6</v>
      </c>
      <c r="G545" s="8" t="s">
        <v>65</v>
      </c>
      <c r="H545" s="3" t="s">
        <v>63</v>
      </c>
      <c r="K545" s="2"/>
      <c r="L545" s="2"/>
      <c r="BE545" s="28">
        <f>($E545*($H$1/12))/2</f>
        <v>10.182416666666667</v>
      </c>
      <c r="BF545" s="28">
        <f t="shared" ref="BF545:BP545" si="258">($E545*($H$1/12))/2</f>
        <v>10.182416666666667</v>
      </c>
      <c r="BG545" s="28">
        <f t="shared" si="258"/>
        <v>10.182416666666667</v>
      </c>
      <c r="BH545" s="28">
        <f t="shared" si="258"/>
        <v>10.182416666666667</v>
      </c>
      <c r="BI545" s="28">
        <f t="shared" si="258"/>
        <v>10.182416666666667</v>
      </c>
      <c r="BJ545" s="28">
        <f t="shared" si="258"/>
        <v>10.182416666666667</v>
      </c>
      <c r="BK545" s="28">
        <f t="shared" si="258"/>
        <v>10.182416666666667</v>
      </c>
      <c r="BL545" s="28">
        <f t="shared" si="258"/>
        <v>10.182416666666667</v>
      </c>
      <c r="BM545" s="28">
        <f t="shared" si="258"/>
        <v>10.182416666666667</v>
      </c>
      <c r="BN545" s="28">
        <f t="shared" si="258"/>
        <v>10.182416666666667</v>
      </c>
      <c r="BO545" s="28">
        <f t="shared" si="258"/>
        <v>10.182416666666667</v>
      </c>
      <c r="BP545" s="28">
        <f t="shared" si="258"/>
        <v>10.182416666666667</v>
      </c>
      <c r="BQ545" s="28">
        <f t="shared" ref="BQ545:CB545" si="259">($E545*($H$1/12))</f>
        <v>20.364833333333333</v>
      </c>
      <c r="BR545" s="28">
        <f t="shared" si="259"/>
        <v>20.364833333333333</v>
      </c>
      <c r="BS545" s="28">
        <f t="shared" si="259"/>
        <v>20.364833333333333</v>
      </c>
      <c r="BT545" s="28">
        <f t="shared" si="259"/>
        <v>20.364833333333333</v>
      </c>
      <c r="BU545" s="28">
        <f t="shared" si="259"/>
        <v>20.364833333333333</v>
      </c>
      <c r="BV545" s="28">
        <f t="shared" si="259"/>
        <v>20.364833333333333</v>
      </c>
      <c r="BW545" s="28">
        <f t="shared" si="259"/>
        <v>20.364833333333333</v>
      </c>
      <c r="BX545" s="28">
        <f t="shared" si="259"/>
        <v>20.364833333333333</v>
      </c>
      <c r="BY545" s="28">
        <f t="shared" si="259"/>
        <v>20.364833333333333</v>
      </c>
      <c r="BZ545" s="28">
        <f t="shared" si="259"/>
        <v>20.364833333333333</v>
      </c>
      <c r="CA545" s="28">
        <f t="shared" si="259"/>
        <v>20.364833333333333</v>
      </c>
      <c r="CB545" s="28">
        <f t="shared" si="259"/>
        <v>20.364833333333333</v>
      </c>
      <c r="CC545" s="6" t="s">
        <v>1857</v>
      </c>
      <c r="CD545" s="28">
        <v>27.017787071254048</v>
      </c>
      <c r="EA545" s="28"/>
      <c r="EB545" s="28"/>
      <c r="EC545" s="28"/>
      <c r="ED545" s="28"/>
      <c r="EE545" s="28"/>
      <c r="EF545" s="28"/>
      <c r="EG545" s="28"/>
      <c r="EH545" s="28"/>
      <c r="EI545" s="28"/>
      <c r="EJ545" s="28"/>
      <c r="EK545" s="28"/>
      <c r="EL545" s="28"/>
      <c r="EM545" s="2"/>
      <c r="EN545" s="2"/>
      <c r="EO545" s="2"/>
      <c r="EP545" s="2"/>
      <c r="EQ545" s="2"/>
      <c r="ER545" s="2"/>
      <c r="ES545" s="2"/>
      <c r="ET545" s="2"/>
      <c r="EU545" s="2"/>
      <c r="EV545" s="2"/>
      <c r="EW545" s="2"/>
      <c r="EX545" s="2"/>
    </row>
    <row r="546" spans="1:154" ht="15" customHeight="1">
      <c r="A546" s="1">
        <v>10057684</v>
      </c>
      <c r="B546" s="5">
        <v>42909.486400462964</v>
      </c>
      <c r="C546" s="5">
        <v>42900</v>
      </c>
      <c r="D546" s="5">
        <v>42922.37327546296</v>
      </c>
      <c r="E546" s="7">
        <v>0</v>
      </c>
      <c r="F546" s="3" t="s">
        <v>8</v>
      </c>
      <c r="G546" s="3" t="s">
        <v>217</v>
      </c>
      <c r="H546" s="3" t="s">
        <v>214</v>
      </c>
      <c r="K546" s="2"/>
      <c r="L546" s="2"/>
    </row>
    <row r="547" spans="1:154" ht="15" customHeight="1">
      <c r="A547" s="1">
        <v>10060011</v>
      </c>
      <c r="B547" s="5">
        <v>42900.400057870371</v>
      </c>
      <c r="C547" s="5">
        <v>42923</v>
      </c>
      <c r="D547" s="5">
        <v>42930</v>
      </c>
      <c r="E547" s="4">
        <v>0</v>
      </c>
      <c r="F547" s="3" t="s">
        <v>0</v>
      </c>
      <c r="G547" s="3" t="s">
        <v>152</v>
      </c>
      <c r="H547" s="3" t="s">
        <v>96</v>
      </c>
      <c r="K547" s="2"/>
      <c r="L547" s="2"/>
    </row>
    <row r="548" spans="1:154" ht="15" customHeight="1">
      <c r="A548" s="1">
        <v>10055686</v>
      </c>
      <c r="B548" s="5">
        <v>42536.419525462959</v>
      </c>
      <c r="C548" s="5">
        <v>42669</v>
      </c>
      <c r="D548" s="5">
        <v>42941.396412037036</v>
      </c>
      <c r="E548" s="7">
        <v>0</v>
      </c>
      <c r="F548" s="3" t="s">
        <v>13</v>
      </c>
      <c r="G548" s="3" t="s">
        <v>217</v>
      </c>
      <c r="H548" s="3" t="s">
        <v>214</v>
      </c>
      <c r="K548" s="2"/>
      <c r="L548" s="2"/>
    </row>
    <row r="549" spans="1:154" ht="15" customHeight="1">
      <c r="A549" s="1">
        <v>10056376</v>
      </c>
      <c r="B549" s="5">
        <v>42674.896851851852</v>
      </c>
      <c r="C549" s="5">
        <v>42724</v>
      </c>
      <c r="D549" s="5">
        <v>42941.400057870371</v>
      </c>
      <c r="E549" s="7">
        <v>0</v>
      </c>
      <c r="F549" s="3" t="s">
        <v>0</v>
      </c>
      <c r="G549" s="3" t="s">
        <v>217</v>
      </c>
      <c r="H549" s="3" t="s">
        <v>214</v>
      </c>
      <c r="K549" s="2"/>
      <c r="L549" s="2"/>
    </row>
    <row r="550" spans="1:154" ht="15" customHeight="1">
      <c r="A550" s="1">
        <v>10057187</v>
      </c>
      <c r="B550" s="5">
        <v>42824.560185185182</v>
      </c>
      <c r="C550" s="5">
        <v>42859</v>
      </c>
      <c r="D550" s="5">
        <v>42942.471608796295</v>
      </c>
      <c r="E550" s="7">
        <v>0</v>
      </c>
      <c r="F550" s="3" t="s">
        <v>0</v>
      </c>
      <c r="G550" s="3" t="s">
        <v>217</v>
      </c>
      <c r="H550" s="3" t="s">
        <v>214</v>
      </c>
      <c r="K550" s="2"/>
      <c r="L550" s="2"/>
    </row>
    <row r="551" spans="1:154" ht="15" customHeight="1">
      <c r="A551" s="1">
        <v>10056429</v>
      </c>
      <c r="B551" s="5">
        <v>42696.41851851852</v>
      </c>
      <c r="C551" s="5">
        <v>42916</v>
      </c>
      <c r="D551" s="5">
        <v>42942.475601851853</v>
      </c>
      <c r="E551" s="7">
        <v>0</v>
      </c>
      <c r="F551" s="3" t="s">
        <v>0</v>
      </c>
      <c r="G551" s="3" t="s">
        <v>152</v>
      </c>
      <c r="H551" s="3" t="s">
        <v>96</v>
      </c>
      <c r="K551" s="2"/>
      <c r="L551" s="2"/>
    </row>
    <row r="552" spans="1:154" ht="15" customHeight="1">
      <c r="A552" s="1">
        <v>1020327</v>
      </c>
      <c r="B552" s="5">
        <v>42047.443206018521</v>
      </c>
      <c r="C552" s="5">
        <v>42719</v>
      </c>
      <c r="D552" s="5">
        <v>42949.540567129632</v>
      </c>
      <c r="E552" s="7">
        <v>0</v>
      </c>
      <c r="F552" s="3" t="s">
        <v>0</v>
      </c>
      <c r="G552" s="3" t="s">
        <v>217</v>
      </c>
      <c r="H552" s="3" t="s">
        <v>214</v>
      </c>
      <c r="K552" s="2"/>
      <c r="L552" s="2"/>
    </row>
    <row r="553" spans="1:154" ht="15" customHeight="1">
      <c r="A553" s="1">
        <v>10052231</v>
      </c>
      <c r="B553" s="5">
        <v>42257.644675925927</v>
      </c>
      <c r="C553" s="5">
        <v>42370</v>
      </c>
      <c r="D553" s="5">
        <v>42970.946944444448</v>
      </c>
      <c r="E553" s="7">
        <v>0</v>
      </c>
      <c r="F553" s="3" t="s">
        <v>12</v>
      </c>
      <c r="G553" s="3" t="s">
        <v>217</v>
      </c>
      <c r="H553" s="3" t="s">
        <v>214</v>
      </c>
      <c r="K553" s="2"/>
      <c r="L553" s="2"/>
    </row>
    <row r="554" spans="1:154" ht="15" customHeight="1">
      <c r="A554" s="1">
        <v>10056893</v>
      </c>
      <c r="B554" s="5">
        <v>42758.395636574074</v>
      </c>
      <c r="C554" s="5">
        <v>42907</v>
      </c>
      <c r="D554" s="5">
        <v>42976.897106481483</v>
      </c>
      <c r="E554" s="7">
        <v>0</v>
      </c>
      <c r="F554" s="3" t="s">
        <v>0</v>
      </c>
      <c r="G554" s="3" t="s">
        <v>217</v>
      </c>
      <c r="H554" s="3" t="s">
        <v>214</v>
      </c>
      <c r="K554" s="2"/>
      <c r="L554" s="2"/>
    </row>
    <row r="555" spans="1:154" ht="15" customHeight="1">
      <c r="A555" s="1">
        <v>10050218</v>
      </c>
      <c r="B555" s="5">
        <v>41781.564675925925</v>
      </c>
      <c r="C555" s="5">
        <v>41882</v>
      </c>
      <c r="D555" s="5">
        <v>42993</v>
      </c>
      <c r="E555" s="7">
        <v>0</v>
      </c>
      <c r="F555" s="3" t="s">
        <v>5</v>
      </c>
      <c r="G555" s="3" t="s">
        <v>217</v>
      </c>
      <c r="H555" s="3" t="s">
        <v>214</v>
      </c>
      <c r="K555" s="2"/>
      <c r="L555" s="2"/>
    </row>
    <row r="556" spans="1:154" ht="15" customHeight="1">
      <c r="A556" s="1">
        <v>10049210</v>
      </c>
      <c r="B556" s="5">
        <v>41579.514548611114</v>
      </c>
      <c r="C556" s="5">
        <v>42741</v>
      </c>
      <c r="D556" s="5">
        <v>43010.441296296296</v>
      </c>
      <c r="E556" s="7">
        <v>0</v>
      </c>
      <c r="F556" s="3" t="s">
        <v>6</v>
      </c>
      <c r="G556" s="3" t="s">
        <v>217</v>
      </c>
      <c r="H556" s="3" t="s">
        <v>214</v>
      </c>
      <c r="K556" s="2"/>
      <c r="L556" s="2"/>
    </row>
    <row r="557" spans="1:154" ht="15" customHeight="1">
      <c r="A557" s="1">
        <v>10056024</v>
      </c>
      <c r="B557" s="5">
        <v>42599.65253472222</v>
      </c>
      <c r="C557" s="5">
        <v>42766</v>
      </c>
      <c r="D557" s="5">
        <v>43011.624421296299</v>
      </c>
      <c r="E557" s="7">
        <v>0</v>
      </c>
      <c r="F557" s="3" t="s">
        <v>0</v>
      </c>
      <c r="G557" s="3" t="s">
        <v>217</v>
      </c>
      <c r="H557" s="3" t="s">
        <v>214</v>
      </c>
      <c r="K557" s="2"/>
      <c r="L557" s="2"/>
    </row>
    <row r="558" spans="1:154" ht="15" customHeight="1">
      <c r="A558" s="1">
        <v>10050823</v>
      </c>
      <c r="B558" s="5">
        <v>41954.630104166667</v>
      </c>
      <c r="C558" s="5">
        <v>42383</v>
      </c>
      <c r="D558" s="5">
        <v>43011.641574074078</v>
      </c>
      <c r="E558" s="7">
        <v>0</v>
      </c>
      <c r="F558" s="3" t="s">
        <v>0</v>
      </c>
      <c r="G558" s="3" t="s">
        <v>217</v>
      </c>
      <c r="H558" s="3" t="s">
        <v>214</v>
      </c>
      <c r="K558" s="2"/>
      <c r="L558" s="2"/>
    </row>
    <row r="559" spans="1:154" ht="15" customHeight="1">
      <c r="A559" s="1">
        <v>10030047</v>
      </c>
      <c r="B559" s="5">
        <v>42061.614201388889</v>
      </c>
      <c r="C559" s="5">
        <v>42733</v>
      </c>
      <c r="D559" s="5">
        <v>43032.349560185183</v>
      </c>
      <c r="E559" s="7">
        <v>0</v>
      </c>
      <c r="F559" s="3" t="s">
        <v>0</v>
      </c>
      <c r="G559" s="3" t="s">
        <v>217</v>
      </c>
      <c r="H559" s="3" t="s">
        <v>214</v>
      </c>
      <c r="K559" s="2"/>
      <c r="L559" s="2"/>
    </row>
    <row r="560" spans="1:154" ht="15" customHeight="1">
      <c r="A560" s="1">
        <v>10057391</v>
      </c>
      <c r="B560" s="5">
        <v>42873.326956018522</v>
      </c>
      <c r="C560" s="5">
        <v>42886</v>
      </c>
      <c r="D560" s="5">
        <v>43039.582604166666</v>
      </c>
      <c r="E560" s="7">
        <v>0</v>
      </c>
      <c r="F560" s="3" t="s">
        <v>4</v>
      </c>
      <c r="G560" s="3" t="s">
        <v>217</v>
      </c>
      <c r="H560" s="3" t="s">
        <v>214</v>
      </c>
      <c r="K560" s="2"/>
      <c r="L560" s="2"/>
    </row>
    <row r="561" spans="1:81" ht="15" customHeight="1">
      <c r="A561" s="1">
        <v>10057311</v>
      </c>
      <c r="B561" s="5">
        <v>42863.661423611113</v>
      </c>
      <c r="C561" s="5">
        <v>42933</v>
      </c>
      <c r="D561" s="5">
        <v>43040.348680555559</v>
      </c>
      <c r="E561" s="7">
        <v>0</v>
      </c>
      <c r="F561" s="3" t="s">
        <v>4</v>
      </c>
      <c r="G561" s="3" t="s">
        <v>217</v>
      </c>
      <c r="H561" s="3" t="s">
        <v>214</v>
      </c>
      <c r="K561" s="2"/>
      <c r="L561" s="2"/>
    </row>
    <row r="562" spans="1:81" ht="15" customHeight="1">
      <c r="A562" s="1">
        <v>1008818</v>
      </c>
      <c r="B562" s="5">
        <v>41359</v>
      </c>
      <c r="C562" s="5">
        <v>42338</v>
      </c>
      <c r="D562" s="5">
        <v>43066.700428240743</v>
      </c>
      <c r="E562" s="7">
        <v>0</v>
      </c>
      <c r="F562" s="3" t="s">
        <v>0</v>
      </c>
      <c r="G562" s="3" t="s">
        <v>217</v>
      </c>
      <c r="H562" s="3" t="s">
        <v>214</v>
      </c>
      <c r="K562" s="2"/>
      <c r="L562" s="2"/>
    </row>
    <row r="563" spans="1:81" ht="15" customHeight="1">
      <c r="A563" s="1">
        <v>10052330</v>
      </c>
      <c r="B563" s="5">
        <v>42278.430717592593</v>
      </c>
      <c r="C563" s="5">
        <v>42917</v>
      </c>
      <c r="D563" s="5">
        <v>43067.898854166669</v>
      </c>
      <c r="E563" s="4">
        <v>0</v>
      </c>
      <c r="F563" s="3" t="s">
        <v>0</v>
      </c>
      <c r="G563" s="3" t="s">
        <v>217</v>
      </c>
      <c r="H563" s="3" t="s">
        <v>58</v>
      </c>
      <c r="K563" s="2"/>
      <c r="L563" s="2"/>
    </row>
    <row r="564" spans="1:81" ht="15" customHeight="1">
      <c r="A564" s="1">
        <v>10054233</v>
      </c>
      <c r="B564" s="5">
        <v>42377.657939814817</v>
      </c>
      <c r="C564" s="5">
        <v>42916</v>
      </c>
      <c r="D564" s="5">
        <v>43067.902141203704</v>
      </c>
      <c r="E564" s="7">
        <v>0</v>
      </c>
      <c r="F564" s="3" t="s">
        <v>8</v>
      </c>
      <c r="G564" s="3" t="s">
        <v>217</v>
      </c>
      <c r="H564" s="3" t="s">
        <v>214</v>
      </c>
      <c r="K564" s="2"/>
      <c r="L564" s="2"/>
    </row>
    <row r="565" spans="1:81" ht="15" customHeight="1">
      <c r="A565" s="1">
        <v>10056526</v>
      </c>
      <c r="B565" s="5">
        <v>42726.368622685186</v>
      </c>
      <c r="C565" s="5">
        <v>42977</v>
      </c>
      <c r="D565" s="5">
        <v>43069.928888888891</v>
      </c>
      <c r="E565" s="7">
        <v>0</v>
      </c>
      <c r="F565" s="3" t="s">
        <v>0</v>
      </c>
      <c r="G565" s="3" t="s">
        <v>152</v>
      </c>
      <c r="H565" s="3" t="s">
        <v>214</v>
      </c>
      <c r="K565" s="2"/>
      <c r="L565" s="2"/>
    </row>
    <row r="566" spans="1:81" ht="15" customHeight="1">
      <c r="A566" s="1">
        <v>10057383</v>
      </c>
      <c r="B566" s="5">
        <v>42872.653981481482</v>
      </c>
      <c r="C566" s="5">
        <v>43004</v>
      </c>
      <c r="D566" s="5">
        <v>43070.439768518518</v>
      </c>
      <c r="E566" s="7">
        <v>0</v>
      </c>
      <c r="F566" s="3" t="s">
        <v>4</v>
      </c>
      <c r="G566" s="3" t="s">
        <v>217</v>
      </c>
      <c r="H566" s="3" t="s">
        <v>214</v>
      </c>
      <c r="K566" s="2"/>
      <c r="L566" s="2"/>
    </row>
    <row r="567" spans="1:81" ht="30" customHeight="1">
      <c r="A567" s="1">
        <v>10056553</v>
      </c>
      <c r="B567" s="5">
        <v>42738.416481481479</v>
      </c>
      <c r="C567" s="5">
        <v>43007</v>
      </c>
      <c r="D567" s="5">
        <v>43070.545810185184</v>
      </c>
      <c r="E567" s="7">
        <v>4260</v>
      </c>
      <c r="F567" s="3" t="s">
        <v>0</v>
      </c>
      <c r="G567" s="8" t="s">
        <v>147</v>
      </c>
      <c r="H567" s="3" t="s">
        <v>178</v>
      </c>
      <c r="K567" s="2"/>
      <c r="L567" s="2"/>
      <c r="BE567" s="28">
        <f>($E567*($H$1/12))/2</f>
        <v>17.75</v>
      </c>
      <c r="BF567" s="28">
        <f t="shared" ref="BF567:BP567" si="260">($E567*($H$1/12))/2</f>
        <v>17.75</v>
      </c>
      <c r="BG567" s="28">
        <f t="shared" si="260"/>
        <v>17.75</v>
      </c>
      <c r="BH567" s="28">
        <f t="shared" si="260"/>
        <v>17.75</v>
      </c>
      <c r="BI567" s="28">
        <f t="shared" si="260"/>
        <v>17.75</v>
      </c>
      <c r="BJ567" s="28">
        <f t="shared" si="260"/>
        <v>17.75</v>
      </c>
      <c r="BK567" s="28">
        <f t="shared" si="260"/>
        <v>17.75</v>
      </c>
      <c r="BL567" s="28">
        <f t="shared" si="260"/>
        <v>17.75</v>
      </c>
      <c r="BM567" s="28">
        <f t="shared" si="260"/>
        <v>17.75</v>
      </c>
      <c r="BN567" s="28">
        <f t="shared" si="260"/>
        <v>17.75</v>
      </c>
      <c r="BO567" s="28">
        <f t="shared" si="260"/>
        <v>17.75</v>
      </c>
      <c r="BP567" s="28">
        <f t="shared" si="260"/>
        <v>17.75</v>
      </c>
      <c r="BQ567" s="28">
        <f t="shared" ref="BQ567:CB567" si="261">($E567*($H$1/12))</f>
        <v>35.5</v>
      </c>
      <c r="BR567" s="28">
        <f t="shared" si="261"/>
        <v>35.5</v>
      </c>
      <c r="BS567" s="28">
        <f t="shared" si="261"/>
        <v>35.5</v>
      </c>
      <c r="BT567" s="28">
        <f t="shared" si="261"/>
        <v>35.5</v>
      </c>
      <c r="BU567" s="28">
        <f t="shared" si="261"/>
        <v>35.5</v>
      </c>
      <c r="BV567" s="28">
        <f t="shared" si="261"/>
        <v>35.5</v>
      </c>
      <c r="BW567" s="28">
        <f t="shared" si="261"/>
        <v>35.5</v>
      </c>
      <c r="BX567" s="28">
        <f t="shared" si="261"/>
        <v>35.5</v>
      </c>
      <c r="BY567" s="28">
        <f t="shared" si="261"/>
        <v>35.5</v>
      </c>
      <c r="BZ567" s="28">
        <f t="shared" si="261"/>
        <v>35.5</v>
      </c>
      <c r="CA567" s="28">
        <f t="shared" si="261"/>
        <v>35.5</v>
      </c>
      <c r="CB567" s="28">
        <f t="shared" si="261"/>
        <v>35.5</v>
      </c>
      <c r="CC567" s="6" t="s">
        <v>1856</v>
      </c>
    </row>
    <row r="568" spans="1:81" ht="15" customHeight="1">
      <c r="A568" s="1">
        <v>10057411</v>
      </c>
      <c r="B568" s="5">
        <v>42874.556018518517</v>
      </c>
      <c r="C568" s="5">
        <v>42912</v>
      </c>
      <c r="D568" s="5">
        <v>43073.346053240741</v>
      </c>
      <c r="E568" s="7">
        <v>0</v>
      </c>
      <c r="F568" s="3" t="s">
        <v>4</v>
      </c>
      <c r="G568" s="3" t="s">
        <v>217</v>
      </c>
      <c r="H568" s="3" t="s">
        <v>214</v>
      </c>
      <c r="K568" s="2"/>
      <c r="L568" s="2"/>
    </row>
    <row r="569" spans="1:81" ht="15" customHeight="1">
      <c r="A569" s="1">
        <v>1020296</v>
      </c>
      <c r="B569" s="5">
        <v>42040.598136574074</v>
      </c>
      <c r="C569" s="5">
        <v>42109</v>
      </c>
      <c r="D569" s="5">
        <v>43073.418564814812</v>
      </c>
      <c r="E569" s="7">
        <v>0</v>
      </c>
      <c r="F569" s="3" t="s">
        <v>0</v>
      </c>
      <c r="G569" s="3" t="s">
        <v>217</v>
      </c>
      <c r="H569" s="3" t="s">
        <v>214</v>
      </c>
      <c r="K569" s="2"/>
      <c r="L569" s="2"/>
    </row>
    <row r="570" spans="1:81" ht="15" customHeight="1">
      <c r="A570" s="1">
        <v>10054942</v>
      </c>
      <c r="B570" s="5">
        <v>42485.578333333331</v>
      </c>
      <c r="C570" s="5">
        <v>42797</v>
      </c>
      <c r="D570" s="5">
        <v>43087.644444444442</v>
      </c>
      <c r="E570" s="7">
        <v>0</v>
      </c>
      <c r="F570" s="3" t="s">
        <v>13</v>
      </c>
      <c r="G570" s="3" t="s">
        <v>217</v>
      </c>
      <c r="H570" s="3" t="s">
        <v>214</v>
      </c>
      <c r="K570" s="2"/>
      <c r="L570" s="2"/>
    </row>
    <row r="571" spans="1:81" ht="15" customHeight="1">
      <c r="A571" s="1">
        <v>10054545</v>
      </c>
      <c r="B571" s="5">
        <v>42439.692094907405</v>
      </c>
      <c r="C571" s="5">
        <v>42681</v>
      </c>
      <c r="D571" s="5">
        <v>43097.598530092589</v>
      </c>
      <c r="E571" s="7">
        <v>0</v>
      </c>
      <c r="F571" s="3" t="s">
        <v>8</v>
      </c>
      <c r="G571" s="3" t="s">
        <v>217</v>
      </c>
      <c r="H571" s="3" t="s">
        <v>214</v>
      </c>
      <c r="K571" s="2"/>
      <c r="L571" s="2"/>
    </row>
    <row r="572" spans="1:81" ht="15" customHeight="1">
      <c r="A572" s="1">
        <v>10057260</v>
      </c>
      <c r="B572" s="5">
        <v>42846.666481481479</v>
      </c>
      <c r="C572" s="5">
        <v>42992</v>
      </c>
      <c r="D572" s="5">
        <v>43097.608263888891</v>
      </c>
      <c r="E572" s="7">
        <v>0</v>
      </c>
      <c r="F572" s="3" t="s">
        <v>4</v>
      </c>
      <c r="G572" s="3" t="s">
        <v>217</v>
      </c>
      <c r="H572" s="3" t="s">
        <v>214</v>
      </c>
      <c r="K572" s="2"/>
      <c r="L572" s="2"/>
    </row>
    <row r="573" spans="1:81" ht="15" customHeight="1">
      <c r="A573" s="1">
        <v>10053818</v>
      </c>
      <c r="B573" s="5">
        <v>42314.582395833335</v>
      </c>
      <c r="C573" s="5">
        <v>42681</v>
      </c>
      <c r="D573" s="5">
        <v>43097.733275462961</v>
      </c>
      <c r="E573" s="7">
        <v>0</v>
      </c>
      <c r="F573" s="3" t="s">
        <v>0</v>
      </c>
      <c r="G573" s="3" t="s">
        <v>217</v>
      </c>
      <c r="H573" s="3" t="s">
        <v>214</v>
      </c>
      <c r="K573" s="2"/>
      <c r="L573" s="2"/>
    </row>
    <row r="574" spans="1:81" ht="15" hidden="1" customHeight="1">
      <c r="A574" s="1">
        <v>10057158</v>
      </c>
      <c r="B574" s="5">
        <v>42817.67627314815</v>
      </c>
      <c r="C574" s="5">
        <v>42736</v>
      </c>
      <c r="D574" s="5">
        <v>43102.394513888888</v>
      </c>
      <c r="E574" s="7">
        <v>0</v>
      </c>
      <c r="F574" s="3" t="s">
        <v>0</v>
      </c>
      <c r="G574" s="3" t="s">
        <v>217</v>
      </c>
      <c r="H574" s="3" t="s">
        <v>214</v>
      </c>
      <c r="K574" s="2"/>
      <c r="L574" s="2"/>
    </row>
    <row r="575" spans="1:81" ht="15" hidden="1" customHeight="1">
      <c r="A575" s="1">
        <v>10056949</v>
      </c>
      <c r="B575" s="5">
        <v>42768.51835648148</v>
      </c>
      <c r="C575" s="5">
        <v>43004</v>
      </c>
      <c r="D575" s="5">
        <v>43102.583657407406</v>
      </c>
      <c r="E575" s="7">
        <v>0</v>
      </c>
      <c r="F575" s="3" t="s">
        <v>0</v>
      </c>
      <c r="G575" s="3" t="s">
        <v>152</v>
      </c>
      <c r="H575" s="3" t="s">
        <v>214</v>
      </c>
    </row>
    <row r="576" spans="1:81" ht="15" hidden="1" customHeight="1">
      <c r="A576" s="1">
        <v>10058810</v>
      </c>
      <c r="B576" s="5">
        <v>43004.48060185185</v>
      </c>
      <c r="C576" s="5">
        <v>43007</v>
      </c>
      <c r="D576" s="5">
        <v>43103.548275462963</v>
      </c>
      <c r="E576" s="7">
        <v>0</v>
      </c>
      <c r="F576" s="3" t="s">
        <v>8</v>
      </c>
      <c r="G576" s="3" t="s">
        <v>217</v>
      </c>
      <c r="H576" s="3" t="s">
        <v>214</v>
      </c>
      <c r="K576" s="2"/>
    </row>
    <row r="577" spans="1:11" ht="15" hidden="1" customHeight="1">
      <c r="A577" s="1">
        <v>10057230</v>
      </c>
      <c r="B577" s="5">
        <v>42839.377245370371</v>
      </c>
      <c r="C577" s="5">
        <v>42975</v>
      </c>
      <c r="D577" s="5">
        <v>43103.557858796295</v>
      </c>
      <c r="E577" s="7">
        <v>0</v>
      </c>
      <c r="F577" s="3" t="s">
        <v>0</v>
      </c>
      <c r="G577" s="3" t="s">
        <v>217</v>
      </c>
      <c r="H577" s="3" t="s">
        <v>214</v>
      </c>
      <c r="K577" s="2"/>
    </row>
    <row r="578" spans="1:11" ht="15" hidden="1" customHeight="1">
      <c r="A578" s="1">
        <v>10057294</v>
      </c>
      <c r="B578" s="5">
        <v>42856.545995370368</v>
      </c>
      <c r="C578" s="5">
        <v>42880</v>
      </c>
      <c r="D578" s="5">
        <v>43103.568020833336</v>
      </c>
      <c r="E578" s="7">
        <v>0</v>
      </c>
      <c r="F578" s="3" t="s">
        <v>4</v>
      </c>
      <c r="G578" s="3" t="s">
        <v>217</v>
      </c>
      <c r="H578" s="3" t="s">
        <v>214</v>
      </c>
      <c r="K578" s="2"/>
    </row>
    <row r="579" spans="1:11" ht="15" hidden="1" customHeight="1">
      <c r="A579" s="1">
        <v>10052429</v>
      </c>
      <c r="B579" s="5">
        <v>42292.654467592591</v>
      </c>
      <c r="C579" s="5">
        <v>43010</v>
      </c>
      <c r="D579" s="5">
        <v>43129.916018518517</v>
      </c>
      <c r="E579" s="7">
        <v>0</v>
      </c>
      <c r="F579" s="3" t="s">
        <v>0</v>
      </c>
      <c r="G579" s="3" t="s">
        <v>217</v>
      </c>
      <c r="H579" s="3" t="s">
        <v>214</v>
      </c>
      <c r="K579" s="2"/>
    </row>
    <row r="580" spans="1:11" ht="15" hidden="1" customHeight="1">
      <c r="A580" s="1">
        <v>10056500</v>
      </c>
      <c r="B580" s="5">
        <v>42683.657766203702</v>
      </c>
      <c r="C580" s="5">
        <v>42917</v>
      </c>
      <c r="D580" s="5">
        <v>43157.904548611114</v>
      </c>
      <c r="E580" s="7">
        <v>0</v>
      </c>
      <c r="F580" s="3" t="s">
        <v>0</v>
      </c>
      <c r="G580" s="3" t="s">
        <v>217</v>
      </c>
      <c r="H580" s="3" t="s">
        <v>214</v>
      </c>
      <c r="K580" s="2"/>
    </row>
    <row r="581" spans="1:11" ht="15" hidden="1" customHeight="1">
      <c r="A581" s="1">
        <v>10059655</v>
      </c>
      <c r="B581" s="5">
        <v>43131.361446759256</v>
      </c>
      <c r="C581" s="5">
        <v>43132</v>
      </c>
      <c r="D581" s="5">
        <v>43186.878842592596</v>
      </c>
      <c r="E581" s="7">
        <v>0</v>
      </c>
      <c r="F581" s="3" t="s">
        <v>0</v>
      </c>
      <c r="G581" s="3" t="s">
        <v>217</v>
      </c>
      <c r="H581" s="3" t="s">
        <v>214</v>
      </c>
      <c r="K581" s="2"/>
    </row>
    <row r="582" spans="1:11" ht="15" hidden="1" customHeight="1">
      <c r="A582" s="1">
        <v>10059653</v>
      </c>
      <c r="B582" s="5">
        <v>43130.66741898148</v>
      </c>
      <c r="C582" s="5">
        <v>43132</v>
      </c>
      <c r="D582" s="5">
        <v>43186.884525462963</v>
      </c>
      <c r="E582" s="7">
        <v>0</v>
      </c>
      <c r="F582" s="3" t="s">
        <v>0</v>
      </c>
      <c r="G582" s="3" t="s">
        <v>217</v>
      </c>
      <c r="H582" s="3" t="s">
        <v>214</v>
      </c>
      <c r="K582" s="2"/>
    </row>
    <row r="583" spans="1:11" ht="15" hidden="1" customHeight="1">
      <c r="A583" s="1">
        <v>10048986</v>
      </c>
      <c r="B583" s="5">
        <v>41512.650243055556</v>
      </c>
      <c r="C583" s="5">
        <v>42460</v>
      </c>
      <c r="D583" s="5">
        <v>43203.72179398148</v>
      </c>
      <c r="E583" s="7">
        <v>0</v>
      </c>
      <c r="F583" s="3" t="s">
        <v>6</v>
      </c>
      <c r="G583" s="3" t="s">
        <v>217</v>
      </c>
      <c r="H583" s="3" t="s">
        <v>214</v>
      </c>
      <c r="K583" s="2"/>
    </row>
    <row r="584" spans="1:11" ht="15" hidden="1" customHeight="1">
      <c r="A584" s="1">
        <v>10058822</v>
      </c>
      <c r="B584" s="5">
        <v>43006.179432870369</v>
      </c>
      <c r="C584" s="5">
        <v>43070</v>
      </c>
      <c r="D584" s="5">
        <v>43215.93204861111</v>
      </c>
      <c r="E584" s="7">
        <v>0</v>
      </c>
      <c r="F584" s="3" t="s">
        <v>8</v>
      </c>
      <c r="G584" s="3" t="s">
        <v>217</v>
      </c>
      <c r="H584" s="3" t="s">
        <v>214</v>
      </c>
      <c r="K584" s="2"/>
    </row>
    <row r="585" spans="1:11" ht="15" hidden="1" customHeight="1">
      <c r="A585" s="1">
        <v>10058827</v>
      </c>
      <c r="B585" s="5">
        <v>43006.578379629631</v>
      </c>
      <c r="C585" s="5">
        <v>43075</v>
      </c>
      <c r="D585" s="5">
        <v>43219.905393518522</v>
      </c>
      <c r="E585" s="7">
        <v>0</v>
      </c>
      <c r="F585" s="3" t="s">
        <v>8</v>
      </c>
      <c r="G585" s="3" t="s">
        <v>217</v>
      </c>
      <c r="H585" s="3" t="s">
        <v>214</v>
      </c>
      <c r="K585" s="2"/>
    </row>
    <row r="586" spans="1:11" ht="15" hidden="1" customHeight="1">
      <c r="A586" s="1">
        <v>10058980</v>
      </c>
      <c r="B586" s="5">
        <v>43049.471643518518</v>
      </c>
      <c r="C586" s="5">
        <v>42977</v>
      </c>
      <c r="D586" s="5">
        <v>43220.349768518521</v>
      </c>
      <c r="E586" s="7">
        <v>0</v>
      </c>
      <c r="F586" s="3" t="s">
        <v>0</v>
      </c>
      <c r="G586" s="3" t="s">
        <v>217</v>
      </c>
      <c r="H586" s="3" t="s">
        <v>214</v>
      </c>
      <c r="K586" s="2"/>
    </row>
    <row r="587" spans="1:11" ht="15" hidden="1" customHeight="1">
      <c r="A587" s="1">
        <v>10057798</v>
      </c>
      <c r="B587" s="5">
        <v>42934.700428240743</v>
      </c>
      <c r="C587" s="5">
        <v>43070</v>
      </c>
      <c r="D587" s="5">
        <v>43220.671273148146</v>
      </c>
      <c r="E587" s="7">
        <v>0</v>
      </c>
      <c r="F587" s="3" t="s">
        <v>8</v>
      </c>
      <c r="G587" s="3" t="s">
        <v>217</v>
      </c>
      <c r="H587" s="3" t="s">
        <v>214</v>
      </c>
      <c r="K587" s="2"/>
    </row>
    <row r="588" spans="1:11" ht="15" hidden="1" customHeight="1">
      <c r="A588" s="1">
        <v>10058873</v>
      </c>
      <c r="B588" s="5">
        <v>43024.645335648151</v>
      </c>
      <c r="C588" s="5">
        <v>43070</v>
      </c>
      <c r="D588" s="5">
        <v>43220.672164351854</v>
      </c>
      <c r="E588" s="7">
        <v>0</v>
      </c>
      <c r="F588" s="3" t="s">
        <v>8</v>
      </c>
      <c r="G588" s="3" t="s">
        <v>217</v>
      </c>
      <c r="H588" s="3" t="s">
        <v>214</v>
      </c>
      <c r="K588" s="2"/>
    </row>
    <row r="589" spans="1:11" ht="15" hidden="1" customHeight="1">
      <c r="A589" s="1">
        <v>10051049</v>
      </c>
      <c r="B589" s="5">
        <v>42027.39984953704</v>
      </c>
      <c r="C589" s="5">
        <v>42885</v>
      </c>
      <c r="D589" s="5">
        <v>43223.47</v>
      </c>
      <c r="E589" s="7">
        <v>0</v>
      </c>
      <c r="F589" s="3" t="s">
        <v>0</v>
      </c>
      <c r="G589" s="3" t="s">
        <v>217</v>
      </c>
      <c r="H589" s="3" t="s">
        <v>214</v>
      </c>
      <c r="K589" s="2"/>
    </row>
    <row r="590" spans="1:11" ht="15" hidden="1" customHeight="1">
      <c r="A590" s="1">
        <v>10049244</v>
      </c>
      <c r="B590" s="5">
        <v>41591.525960648149</v>
      </c>
      <c r="C590" s="5">
        <v>42385</v>
      </c>
      <c r="D590" s="5">
        <v>43247.936863425923</v>
      </c>
      <c r="E590" s="7">
        <v>0</v>
      </c>
      <c r="F590" s="3" t="s">
        <v>6</v>
      </c>
      <c r="G590" s="3" t="s">
        <v>217</v>
      </c>
      <c r="H590" s="3" t="s">
        <v>214</v>
      </c>
      <c r="K590" s="2"/>
    </row>
    <row r="591" spans="1:11" ht="15" hidden="1" customHeight="1">
      <c r="A591" s="1">
        <v>10050191</v>
      </c>
      <c r="B591" s="5">
        <v>41774.509375000001</v>
      </c>
      <c r="C591" s="5">
        <v>42562</v>
      </c>
      <c r="D591" s="5">
        <v>43247.937060185184</v>
      </c>
      <c r="E591" s="7">
        <v>0</v>
      </c>
      <c r="F591" s="3" t="s">
        <v>6</v>
      </c>
      <c r="G591" s="3" t="s">
        <v>217</v>
      </c>
      <c r="H591" s="3" t="s">
        <v>214</v>
      </c>
      <c r="K591" s="2"/>
    </row>
    <row r="592" spans="1:11" ht="15" hidden="1" customHeight="1">
      <c r="A592" s="1">
        <v>10059654</v>
      </c>
      <c r="B592" s="5">
        <v>43130.669722222221</v>
      </c>
      <c r="C592" s="5">
        <v>43132</v>
      </c>
      <c r="D592" s="5">
        <v>43247.943414351852</v>
      </c>
      <c r="E592" s="7">
        <v>0</v>
      </c>
      <c r="F592" s="3" t="s">
        <v>0</v>
      </c>
      <c r="G592" s="3" t="s">
        <v>217</v>
      </c>
      <c r="H592" s="3" t="s">
        <v>214</v>
      </c>
      <c r="K592" s="2"/>
    </row>
    <row r="593" spans="1:130" ht="15" hidden="1" customHeight="1">
      <c r="A593" s="1">
        <v>10050467</v>
      </c>
      <c r="B593" s="5">
        <v>41842.406238425923</v>
      </c>
      <c r="C593" s="5">
        <v>42340</v>
      </c>
      <c r="D593" s="5">
        <v>43251.582233796296</v>
      </c>
      <c r="E593" s="7">
        <v>0</v>
      </c>
      <c r="F593" s="3" t="s">
        <v>0</v>
      </c>
      <c r="G593" s="3" t="s">
        <v>217</v>
      </c>
      <c r="H593" s="3" t="s">
        <v>214</v>
      </c>
      <c r="K593" s="2"/>
    </row>
    <row r="594" spans="1:130" ht="15" hidden="1" customHeight="1">
      <c r="A594" s="1">
        <v>10057626</v>
      </c>
      <c r="B594" s="5">
        <v>42898.543495370373</v>
      </c>
      <c r="C594" s="5">
        <v>43009</v>
      </c>
      <c r="D594" s="5">
        <v>43251.790509259263</v>
      </c>
      <c r="E594" s="7">
        <v>8846.8799999999992</v>
      </c>
      <c r="F594" s="3" t="s">
        <v>6</v>
      </c>
      <c r="G594" s="3" t="s">
        <v>115</v>
      </c>
      <c r="H594" s="3" t="s">
        <v>96</v>
      </c>
      <c r="K594" s="2"/>
      <c r="BE594" s="28">
        <f>($E594*($H$1/12))/2</f>
        <v>36.861999999999995</v>
      </c>
      <c r="BF594" s="28">
        <f t="shared" ref="BF594:BP594" si="262">($E594*($H$1/12))/2</f>
        <v>36.861999999999995</v>
      </c>
      <c r="BG594" s="28">
        <f t="shared" si="262"/>
        <v>36.861999999999995</v>
      </c>
      <c r="BH594" s="28">
        <f t="shared" si="262"/>
        <v>36.861999999999995</v>
      </c>
      <c r="BI594" s="28">
        <f t="shared" si="262"/>
        <v>36.861999999999995</v>
      </c>
      <c r="BJ594" s="28">
        <f t="shared" si="262"/>
        <v>36.861999999999995</v>
      </c>
      <c r="BK594" s="28">
        <f t="shared" si="262"/>
        <v>36.861999999999995</v>
      </c>
      <c r="BL594" s="28">
        <f t="shared" si="262"/>
        <v>36.861999999999995</v>
      </c>
      <c r="BM594" s="28">
        <f t="shared" si="262"/>
        <v>36.861999999999995</v>
      </c>
      <c r="BN594" s="28">
        <f t="shared" si="262"/>
        <v>36.861999999999995</v>
      </c>
      <c r="BO594" s="28">
        <f t="shared" si="262"/>
        <v>36.861999999999995</v>
      </c>
      <c r="BP594" s="28">
        <f t="shared" si="262"/>
        <v>36.861999999999995</v>
      </c>
      <c r="BQ594" s="28">
        <f t="shared" ref="BQ594:CB594" si="263">($E594*($H$1/12))</f>
        <v>73.72399999999999</v>
      </c>
      <c r="BR594" s="28">
        <f t="shared" si="263"/>
        <v>73.72399999999999</v>
      </c>
      <c r="BS594" s="28">
        <f t="shared" si="263"/>
        <v>73.72399999999999</v>
      </c>
      <c r="BT594" s="28">
        <f t="shared" si="263"/>
        <v>73.72399999999999</v>
      </c>
      <c r="BU594" s="28">
        <f t="shared" si="263"/>
        <v>73.72399999999999</v>
      </c>
      <c r="BV594" s="28">
        <f t="shared" si="263"/>
        <v>73.72399999999999</v>
      </c>
      <c r="BW594" s="28">
        <f t="shared" si="263"/>
        <v>73.72399999999999</v>
      </c>
      <c r="BX594" s="28">
        <f t="shared" si="263"/>
        <v>73.72399999999999</v>
      </c>
      <c r="BY594" s="28">
        <f t="shared" si="263"/>
        <v>73.72399999999999</v>
      </c>
      <c r="BZ594" s="28">
        <f t="shared" si="263"/>
        <v>73.72399999999999</v>
      </c>
      <c r="CA594" s="28">
        <f t="shared" si="263"/>
        <v>73.72399999999999</v>
      </c>
      <c r="CB594" s="28">
        <f t="shared" si="263"/>
        <v>73.72399999999999</v>
      </c>
      <c r="CC594" s="6" t="s">
        <v>1856</v>
      </c>
    </row>
    <row r="595" spans="1:130" ht="15" hidden="1" customHeight="1">
      <c r="A595" s="1">
        <v>10056577</v>
      </c>
      <c r="B595" s="5">
        <v>42740.705914351849</v>
      </c>
      <c r="C595" s="5">
        <v>43077</v>
      </c>
      <c r="D595" s="5">
        <v>43269.892928240741</v>
      </c>
      <c r="E595" s="7">
        <v>0</v>
      </c>
      <c r="F595" s="3" t="s">
        <v>5</v>
      </c>
      <c r="G595" s="3" t="s">
        <v>217</v>
      </c>
      <c r="H595" s="3" t="s">
        <v>214</v>
      </c>
      <c r="K595" s="2"/>
    </row>
    <row r="596" spans="1:130" ht="15" hidden="1" customHeight="1">
      <c r="A596" s="1">
        <v>10054680</v>
      </c>
      <c r="B596" s="5">
        <v>42447.702534722222</v>
      </c>
      <c r="C596" s="5">
        <v>42720</v>
      </c>
      <c r="D596" s="5">
        <v>43273.58803240741</v>
      </c>
      <c r="E596" s="7">
        <v>2440.65</v>
      </c>
      <c r="F596" s="3" t="s">
        <v>8</v>
      </c>
      <c r="G596" s="3" t="s">
        <v>128</v>
      </c>
      <c r="H596" s="3" t="s">
        <v>17</v>
      </c>
      <c r="K596" s="2"/>
      <c r="AS596" s="28">
        <f>($E596*($H$1/12))/2</f>
        <v>10.169375</v>
      </c>
      <c r="AT596" s="28">
        <f t="shared" ref="AT596:BD596" si="264">($E596*($H$1/12))/2</f>
        <v>10.169375</v>
      </c>
      <c r="AU596" s="28">
        <f t="shared" si="264"/>
        <v>10.169375</v>
      </c>
      <c r="AV596" s="28">
        <f t="shared" si="264"/>
        <v>10.169375</v>
      </c>
      <c r="AW596" s="28">
        <f t="shared" si="264"/>
        <v>10.169375</v>
      </c>
      <c r="AX596" s="28">
        <f t="shared" si="264"/>
        <v>10.169375</v>
      </c>
      <c r="AY596" s="28">
        <f t="shared" si="264"/>
        <v>10.169375</v>
      </c>
      <c r="AZ596" s="28">
        <f t="shared" si="264"/>
        <v>10.169375</v>
      </c>
      <c r="BA596" s="28">
        <f t="shared" si="264"/>
        <v>10.169375</v>
      </c>
      <c r="BB596" s="28">
        <f t="shared" si="264"/>
        <v>10.169375</v>
      </c>
      <c r="BC596" s="28">
        <f t="shared" si="264"/>
        <v>10.169375</v>
      </c>
      <c r="BD596" s="28">
        <f t="shared" si="264"/>
        <v>10.169375</v>
      </c>
      <c r="BE596" s="28">
        <f t="shared" ref="BE596:CB596" si="265">($E596*($H$1/12))</f>
        <v>20.338750000000001</v>
      </c>
      <c r="BF596" s="28">
        <f t="shared" si="265"/>
        <v>20.338750000000001</v>
      </c>
      <c r="BG596" s="28">
        <f t="shared" si="265"/>
        <v>20.338750000000001</v>
      </c>
      <c r="BH596" s="28">
        <f t="shared" si="265"/>
        <v>20.338750000000001</v>
      </c>
      <c r="BI596" s="28">
        <f t="shared" si="265"/>
        <v>20.338750000000001</v>
      </c>
      <c r="BJ596" s="28">
        <f t="shared" si="265"/>
        <v>20.338750000000001</v>
      </c>
      <c r="BK596" s="28">
        <f t="shared" si="265"/>
        <v>20.338750000000001</v>
      </c>
      <c r="BL596" s="28">
        <f t="shared" si="265"/>
        <v>20.338750000000001</v>
      </c>
      <c r="BM596" s="28">
        <f t="shared" si="265"/>
        <v>20.338750000000001</v>
      </c>
      <c r="BN596" s="28">
        <f t="shared" si="265"/>
        <v>20.338750000000001</v>
      </c>
      <c r="BO596" s="28">
        <f t="shared" si="265"/>
        <v>20.338750000000001</v>
      </c>
      <c r="BP596" s="28">
        <f t="shared" si="265"/>
        <v>20.338750000000001</v>
      </c>
      <c r="BQ596" s="28">
        <f t="shared" si="265"/>
        <v>20.338750000000001</v>
      </c>
      <c r="BR596" s="28">
        <f t="shared" si="265"/>
        <v>20.338750000000001</v>
      </c>
      <c r="BS596" s="28">
        <f t="shared" si="265"/>
        <v>20.338750000000001</v>
      </c>
      <c r="BT596" s="28">
        <f t="shared" si="265"/>
        <v>20.338750000000001</v>
      </c>
      <c r="BU596" s="28">
        <f t="shared" si="265"/>
        <v>20.338750000000001</v>
      </c>
      <c r="BV596" s="28">
        <f t="shared" si="265"/>
        <v>20.338750000000001</v>
      </c>
      <c r="BW596" s="28">
        <f t="shared" si="265"/>
        <v>20.338750000000001</v>
      </c>
      <c r="BX596" s="28">
        <f t="shared" si="265"/>
        <v>20.338750000000001</v>
      </c>
      <c r="BY596" s="28">
        <f t="shared" si="265"/>
        <v>20.338750000000001</v>
      </c>
      <c r="BZ596" s="28">
        <f t="shared" si="265"/>
        <v>20.338750000000001</v>
      </c>
      <c r="CA596" s="28">
        <f t="shared" si="265"/>
        <v>20.338750000000001</v>
      </c>
      <c r="CB596" s="28">
        <f t="shared" si="265"/>
        <v>20.338750000000001</v>
      </c>
      <c r="CC596" s="6" t="s">
        <v>1857</v>
      </c>
      <c r="CD596" s="28">
        <v>29.880020872489595</v>
      </c>
      <c r="DO596" s="2">
        <f>-$CD596/12</f>
        <v>-2.4900017393741329</v>
      </c>
      <c r="DP596" s="2">
        <f t="shared" ref="DP596:DZ596" si="266">-$CD596/12</f>
        <v>-2.4900017393741329</v>
      </c>
      <c r="DQ596" s="2">
        <f t="shared" si="266"/>
        <v>-2.4900017393741329</v>
      </c>
      <c r="DR596" s="2">
        <f t="shared" si="266"/>
        <v>-2.4900017393741329</v>
      </c>
      <c r="DS596" s="2">
        <f t="shared" si="266"/>
        <v>-2.4900017393741329</v>
      </c>
      <c r="DT596" s="2">
        <f t="shared" si="266"/>
        <v>-2.4900017393741329</v>
      </c>
      <c r="DU596" s="2">
        <f t="shared" si="266"/>
        <v>-2.4900017393741329</v>
      </c>
      <c r="DV596" s="2">
        <f t="shared" si="266"/>
        <v>-2.4900017393741329</v>
      </c>
      <c r="DW596" s="2">
        <f t="shared" si="266"/>
        <v>-2.4900017393741329</v>
      </c>
      <c r="DX596" s="2">
        <f t="shared" si="266"/>
        <v>-2.4900017393741329</v>
      </c>
      <c r="DY596" s="2">
        <f t="shared" si="266"/>
        <v>-2.4900017393741329</v>
      </c>
      <c r="DZ596" s="2">
        <f t="shared" si="266"/>
        <v>-2.4900017393741329</v>
      </c>
    </row>
    <row r="597" spans="1:130" ht="15" hidden="1" customHeight="1">
      <c r="A597" s="1">
        <v>10057706</v>
      </c>
      <c r="B597" s="5">
        <v>42915.384513888886</v>
      </c>
      <c r="C597" s="5">
        <v>42979</v>
      </c>
      <c r="D597" s="5">
        <v>43277.57534722222</v>
      </c>
      <c r="E597" s="7">
        <v>0</v>
      </c>
      <c r="F597" s="3" t="s">
        <v>8</v>
      </c>
      <c r="G597" s="3" t="s">
        <v>217</v>
      </c>
      <c r="H597" s="3" t="s">
        <v>214</v>
      </c>
      <c r="K597" s="2"/>
    </row>
    <row r="598" spans="1:130" ht="15" hidden="1" customHeight="1">
      <c r="A598" s="1">
        <v>10056126</v>
      </c>
      <c r="B598" s="5">
        <v>42620.679652777777</v>
      </c>
      <c r="C598" s="5">
        <v>42705</v>
      </c>
      <c r="D598" s="5">
        <v>43282.912280092591</v>
      </c>
      <c r="E598" s="7">
        <v>0</v>
      </c>
      <c r="F598" s="3" t="s">
        <v>0</v>
      </c>
      <c r="G598" s="3" t="s">
        <v>217</v>
      </c>
      <c r="H598" s="3" t="s">
        <v>214</v>
      </c>
      <c r="K598" s="2"/>
    </row>
    <row r="599" spans="1:130" ht="15" hidden="1" customHeight="1">
      <c r="A599" s="1">
        <v>10056234</v>
      </c>
      <c r="B599" s="5">
        <v>42640.435636574075</v>
      </c>
      <c r="C599" s="5">
        <v>42713</v>
      </c>
      <c r="D599" s="5">
        <v>43282.914270833331</v>
      </c>
      <c r="E599" s="7">
        <v>0</v>
      </c>
      <c r="F599" s="3" t="s">
        <v>0</v>
      </c>
      <c r="G599" s="3" t="s">
        <v>217</v>
      </c>
      <c r="H599" s="3" t="s">
        <v>214</v>
      </c>
      <c r="K599" s="2"/>
    </row>
    <row r="600" spans="1:130" ht="15" hidden="1" customHeight="1">
      <c r="A600" s="1">
        <v>10056571</v>
      </c>
      <c r="B600" s="5">
        <v>42740.341053240743</v>
      </c>
      <c r="C600" s="5">
        <v>43077</v>
      </c>
      <c r="D600" s="5">
        <v>43283.328321759262</v>
      </c>
      <c r="E600" s="7">
        <v>0</v>
      </c>
      <c r="F600" s="3" t="s">
        <v>0</v>
      </c>
      <c r="G600" s="3" t="s">
        <v>152</v>
      </c>
      <c r="H600" s="3" t="s">
        <v>58</v>
      </c>
      <c r="K600" s="2"/>
    </row>
    <row r="601" spans="1:130" ht="15" hidden="1" customHeight="1">
      <c r="A601" s="1">
        <v>10057099</v>
      </c>
      <c r="B601" s="5">
        <v>42804.443483796298</v>
      </c>
      <c r="C601" s="5">
        <v>43090</v>
      </c>
      <c r="D601" s="5">
        <v>43283.331099537034</v>
      </c>
      <c r="E601" s="4">
        <v>0</v>
      </c>
      <c r="F601" s="3" t="s">
        <v>7</v>
      </c>
      <c r="G601" s="3" t="s">
        <v>217</v>
      </c>
      <c r="H601" s="3" t="s">
        <v>112</v>
      </c>
      <c r="K601" s="2"/>
    </row>
    <row r="602" spans="1:130" ht="15" hidden="1" customHeight="1">
      <c r="A602" s="1">
        <v>10050596</v>
      </c>
      <c r="B602" s="5">
        <v>41866.36277777778</v>
      </c>
      <c r="C602" s="5">
        <v>42657</v>
      </c>
      <c r="D602" s="5">
        <v>43284.441030092596</v>
      </c>
      <c r="E602" s="7">
        <v>0</v>
      </c>
      <c r="F602" s="3" t="s">
        <v>0</v>
      </c>
      <c r="G602" s="3" t="s">
        <v>217</v>
      </c>
      <c r="H602" s="3" t="s">
        <v>214</v>
      </c>
      <c r="K602" s="2"/>
      <c r="L602" s="16"/>
    </row>
    <row r="603" spans="1:130" ht="15" hidden="1" customHeight="1">
      <c r="A603" s="1">
        <v>10056079</v>
      </c>
      <c r="B603" s="5">
        <v>42607.60560185185</v>
      </c>
      <c r="C603" s="5">
        <v>43009</v>
      </c>
      <c r="D603" s="5">
        <v>43286.441574074073</v>
      </c>
      <c r="E603" s="7">
        <v>0</v>
      </c>
      <c r="F603" s="3" t="s">
        <v>0</v>
      </c>
      <c r="G603" s="3" t="s">
        <v>217</v>
      </c>
      <c r="H603" s="3" t="s">
        <v>214</v>
      </c>
      <c r="K603" s="2"/>
    </row>
    <row r="604" spans="1:130" ht="15" hidden="1" customHeight="1">
      <c r="A604" s="1">
        <v>1021059</v>
      </c>
      <c r="B604" s="5">
        <v>42202.632199074076</v>
      </c>
      <c r="C604" s="5">
        <v>42563</v>
      </c>
      <c r="D604" s="5">
        <v>43286.443854166668</v>
      </c>
      <c r="E604" s="7">
        <v>0</v>
      </c>
      <c r="F604" s="3" t="s">
        <v>0</v>
      </c>
      <c r="G604" s="3" t="s">
        <v>217</v>
      </c>
      <c r="H604" s="3" t="s">
        <v>214</v>
      </c>
      <c r="K604" s="2"/>
    </row>
    <row r="605" spans="1:130" ht="15" hidden="1" customHeight="1">
      <c r="A605" s="1">
        <v>10049271</v>
      </c>
      <c r="B605" s="5">
        <v>41599.390243055554</v>
      </c>
      <c r="C605" s="5">
        <v>42291</v>
      </c>
      <c r="D605" s="5">
        <v>43286.446423611109</v>
      </c>
      <c r="E605" s="7">
        <v>0</v>
      </c>
      <c r="F605" s="3" t="s">
        <v>6</v>
      </c>
      <c r="G605" s="3" t="s">
        <v>217</v>
      </c>
      <c r="H605" s="3" t="s">
        <v>214</v>
      </c>
      <c r="K605" s="2"/>
    </row>
    <row r="606" spans="1:130" ht="15" hidden="1" customHeight="1">
      <c r="A606" s="1">
        <v>10056442</v>
      </c>
      <c r="B606" s="5">
        <v>42702.53162037037</v>
      </c>
      <c r="C606" s="5">
        <v>42929</v>
      </c>
      <c r="D606" s="5">
        <v>43290.704293981478</v>
      </c>
      <c r="E606" s="7">
        <v>0</v>
      </c>
      <c r="F606" s="3" t="s">
        <v>0</v>
      </c>
      <c r="G606" s="3" t="s">
        <v>217</v>
      </c>
      <c r="H606" s="3" t="s">
        <v>214</v>
      </c>
      <c r="K606" s="2"/>
    </row>
    <row r="607" spans="1:130" ht="15" hidden="1" customHeight="1">
      <c r="A607" s="1">
        <v>10055983</v>
      </c>
      <c r="B607" s="5">
        <v>42593.608530092592</v>
      </c>
      <c r="C607" s="5">
        <v>42690</v>
      </c>
      <c r="D607" s="5">
        <v>43290.709629629629</v>
      </c>
      <c r="E607" s="7">
        <v>0</v>
      </c>
      <c r="F607" s="3" t="s">
        <v>0</v>
      </c>
      <c r="G607" s="3" t="s">
        <v>217</v>
      </c>
      <c r="H607" s="3" t="s">
        <v>214</v>
      </c>
      <c r="K607" s="2"/>
    </row>
    <row r="608" spans="1:130" ht="15" hidden="1" customHeight="1">
      <c r="A608" s="1">
        <v>10055985</v>
      </c>
      <c r="B608" s="5">
        <v>42593.651562500003</v>
      </c>
      <c r="C608" s="5">
        <v>42789</v>
      </c>
      <c r="D608" s="5">
        <v>43290.711921296293</v>
      </c>
      <c r="E608" s="7">
        <v>0</v>
      </c>
      <c r="F608" s="3" t="s">
        <v>0</v>
      </c>
      <c r="G608" s="3" t="s">
        <v>217</v>
      </c>
      <c r="H608" s="3" t="s">
        <v>214</v>
      </c>
      <c r="K608" s="2"/>
    </row>
    <row r="609" spans="1:154" ht="105" hidden="1" customHeight="1">
      <c r="A609" s="1">
        <v>10050256</v>
      </c>
      <c r="B609" s="5">
        <v>41800.670902777776</v>
      </c>
      <c r="C609" s="5">
        <v>43026</v>
      </c>
      <c r="D609" s="5">
        <v>43313.39875</v>
      </c>
      <c r="E609" s="7">
        <f>753.66+79+86.7+79+154.76+464.28</f>
        <v>1617.3999999999999</v>
      </c>
      <c r="F609" s="3" t="s">
        <v>12</v>
      </c>
      <c r="G609" s="10" t="s">
        <v>213</v>
      </c>
      <c r="H609" s="8" t="s">
        <v>215</v>
      </c>
      <c r="K609" s="2"/>
      <c r="BE609" s="28">
        <f>($E609*($H$1/12))/2</f>
        <v>6.7391666666666659</v>
      </c>
      <c r="BF609" s="28">
        <f t="shared" ref="BF609:BP609" si="267">($E609*($H$1/12))/2</f>
        <v>6.7391666666666659</v>
      </c>
      <c r="BG609" s="28">
        <f t="shared" si="267"/>
        <v>6.7391666666666659</v>
      </c>
      <c r="BH609" s="28">
        <f t="shared" si="267"/>
        <v>6.7391666666666659</v>
      </c>
      <c r="BI609" s="28">
        <f t="shared" si="267"/>
        <v>6.7391666666666659</v>
      </c>
      <c r="BJ609" s="28">
        <f t="shared" si="267"/>
        <v>6.7391666666666659</v>
      </c>
      <c r="BK609" s="28">
        <f t="shared" si="267"/>
        <v>6.7391666666666659</v>
      </c>
      <c r="BL609" s="28">
        <f t="shared" si="267"/>
        <v>6.7391666666666659</v>
      </c>
      <c r="BM609" s="28">
        <f t="shared" si="267"/>
        <v>6.7391666666666659</v>
      </c>
      <c r="BN609" s="28">
        <f t="shared" si="267"/>
        <v>6.7391666666666659</v>
      </c>
      <c r="BO609" s="28">
        <f t="shared" si="267"/>
        <v>6.7391666666666659</v>
      </c>
      <c r="BP609" s="28">
        <f t="shared" si="267"/>
        <v>6.7391666666666659</v>
      </c>
      <c r="BQ609" s="28">
        <f t="shared" ref="BQ609:CB609" si="268">($E609*($H$1/12))</f>
        <v>13.478333333333332</v>
      </c>
      <c r="BR609" s="28">
        <f t="shared" si="268"/>
        <v>13.478333333333332</v>
      </c>
      <c r="BS609" s="28">
        <f t="shared" si="268"/>
        <v>13.478333333333332</v>
      </c>
      <c r="BT609" s="28">
        <f t="shared" si="268"/>
        <v>13.478333333333332</v>
      </c>
      <c r="BU609" s="28">
        <f t="shared" si="268"/>
        <v>13.478333333333332</v>
      </c>
      <c r="BV609" s="28">
        <f t="shared" si="268"/>
        <v>13.478333333333332</v>
      </c>
      <c r="BW609" s="28">
        <f t="shared" si="268"/>
        <v>13.478333333333332</v>
      </c>
      <c r="BX609" s="28">
        <f t="shared" si="268"/>
        <v>13.478333333333332</v>
      </c>
      <c r="BY609" s="28">
        <f t="shared" si="268"/>
        <v>13.478333333333332</v>
      </c>
      <c r="BZ609" s="28">
        <f t="shared" si="268"/>
        <v>13.478333333333332</v>
      </c>
      <c r="CA609" s="28">
        <f t="shared" si="268"/>
        <v>13.478333333333332</v>
      </c>
      <c r="CB609" s="28">
        <f t="shared" si="268"/>
        <v>13.478333333333332</v>
      </c>
      <c r="CC609" s="6" t="s">
        <v>1857</v>
      </c>
      <c r="CD609" s="28">
        <v>53.443858403437744</v>
      </c>
      <c r="EA609" s="28"/>
      <c r="EB609" s="28"/>
      <c r="EC609" s="28"/>
      <c r="ED609" s="28"/>
      <c r="EE609" s="28"/>
      <c r="EF609" s="28"/>
      <c r="EG609" s="28"/>
      <c r="EH609" s="28"/>
      <c r="EI609" s="28"/>
      <c r="EJ609" s="28"/>
      <c r="EK609" s="28"/>
      <c r="EL609" s="28"/>
      <c r="EM609" s="2"/>
      <c r="EN609" s="2"/>
      <c r="EO609" s="2"/>
      <c r="EP609" s="2"/>
      <c r="EQ609" s="2"/>
      <c r="ER609" s="2"/>
      <c r="ES609" s="2"/>
      <c r="ET609" s="2"/>
      <c r="EU609" s="2"/>
      <c r="EV609" s="2"/>
      <c r="EW609" s="2"/>
      <c r="EX609" s="2"/>
    </row>
    <row r="610" spans="1:154" ht="15" hidden="1" customHeight="1">
      <c r="A610" s="1">
        <v>10054876</v>
      </c>
      <c r="B610" s="5">
        <v>42472.553599537037</v>
      </c>
      <c r="C610" s="5">
        <v>42704</v>
      </c>
      <c r="D610" s="5">
        <v>43344.553449074076</v>
      </c>
      <c r="E610" s="7">
        <v>0</v>
      </c>
      <c r="F610" s="3" t="s">
        <v>13</v>
      </c>
      <c r="G610" s="3" t="s">
        <v>217</v>
      </c>
      <c r="H610" s="3" t="s">
        <v>214</v>
      </c>
      <c r="K610" s="2"/>
      <c r="L610" s="16"/>
    </row>
    <row r="611" spans="1:154" ht="15" hidden="1" customHeight="1">
      <c r="A611" s="1">
        <v>10055811</v>
      </c>
      <c r="B611" s="5">
        <v>42562.748124999998</v>
      </c>
      <c r="C611" s="5">
        <v>42776</v>
      </c>
      <c r="D611" s="5">
        <v>43344.553518518522</v>
      </c>
      <c r="E611" s="7">
        <v>0</v>
      </c>
      <c r="F611" s="3" t="s">
        <v>0</v>
      </c>
      <c r="G611" s="3" t="s">
        <v>217</v>
      </c>
      <c r="H611" s="3" t="s">
        <v>214</v>
      </c>
      <c r="K611" s="2"/>
    </row>
    <row r="612" spans="1:154" ht="15" hidden="1" customHeight="1">
      <c r="A612" s="1">
        <v>10057397</v>
      </c>
      <c r="B612" s="5">
        <v>42873.637974537036</v>
      </c>
      <c r="C612" s="5">
        <v>43054</v>
      </c>
      <c r="D612" s="5">
        <v>43346.867662037039</v>
      </c>
      <c r="E612" s="7">
        <v>0</v>
      </c>
      <c r="F612" s="3" t="s">
        <v>4</v>
      </c>
      <c r="G612" s="3" t="s">
        <v>217</v>
      </c>
      <c r="H612" s="3" t="s">
        <v>214</v>
      </c>
      <c r="K612" s="2"/>
    </row>
    <row r="613" spans="1:154" ht="15" hidden="1" customHeight="1">
      <c r="A613" s="1">
        <v>10056690</v>
      </c>
      <c r="B613" s="5">
        <v>42748.712719907409</v>
      </c>
      <c r="C613" s="5">
        <v>43084</v>
      </c>
      <c r="D613" s="5">
        <v>43346.878240740742</v>
      </c>
      <c r="E613" s="7">
        <v>0</v>
      </c>
      <c r="F613" s="3" t="s">
        <v>0</v>
      </c>
      <c r="G613" s="3" t="s">
        <v>217</v>
      </c>
      <c r="H613" s="3" t="s">
        <v>214</v>
      </c>
      <c r="K613" s="2"/>
    </row>
    <row r="614" spans="1:154" ht="15" hidden="1" customHeight="1">
      <c r="A614" s="1">
        <v>10057801</v>
      </c>
      <c r="B614" s="5">
        <v>42935.514537037037</v>
      </c>
      <c r="C614" s="5">
        <v>43089</v>
      </c>
      <c r="D614" s="5">
        <v>43347.485972222225</v>
      </c>
      <c r="E614" s="7">
        <v>0</v>
      </c>
      <c r="F614" s="3" t="s">
        <v>8</v>
      </c>
      <c r="G614" s="3" t="s">
        <v>217</v>
      </c>
      <c r="H614" s="3" t="s">
        <v>214</v>
      </c>
      <c r="K614" s="2"/>
    </row>
    <row r="615" spans="1:154" ht="15" hidden="1" customHeight="1">
      <c r="A615" s="1">
        <v>10056362</v>
      </c>
      <c r="B615" s="5">
        <v>42671.569664351853</v>
      </c>
      <c r="C615" s="5">
        <v>43006</v>
      </c>
      <c r="D615" s="5">
        <v>43347.886782407404</v>
      </c>
      <c r="E615" s="7">
        <v>0</v>
      </c>
      <c r="F615" s="3" t="s">
        <v>0</v>
      </c>
      <c r="G615" s="3" t="s">
        <v>217</v>
      </c>
      <c r="H615" s="3" t="s">
        <v>214</v>
      </c>
      <c r="K615" s="2"/>
      <c r="L615" s="16"/>
      <c r="M615" s="2"/>
    </row>
    <row r="616" spans="1:154" ht="15" hidden="1" customHeight="1">
      <c r="A616" s="1">
        <v>10057975</v>
      </c>
      <c r="B616" s="5">
        <v>42955.371828703705</v>
      </c>
      <c r="C616" s="5">
        <v>43040</v>
      </c>
      <c r="D616" s="5">
        <v>43347.887002314812</v>
      </c>
      <c r="E616" s="7">
        <v>0</v>
      </c>
      <c r="F616" s="3" t="s">
        <v>5</v>
      </c>
      <c r="G616" s="3" t="s">
        <v>217</v>
      </c>
      <c r="H616" s="3" t="s">
        <v>214</v>
      </c>
      <c r="K616" s="2"/>
    </row>
    <row r="617" spans="1:154" ht="15" hidden="1" customHeight="1">
      <c r="A617" s="1">
        <v>10059803</v>
      </c>
      <c r="B617" s="5">
        <v>43147.730231481481</v>
      </c>
      <c r="C617" s="5">
        <v>43191</v>
      </c>
      <c r="D617" s="5">
        <v>43347.887048611112</v>
      </c>
      <c r="E617" s="7">
        <v>0</v>
      </c>
      <c r="F617" s="3" t="s">
        <v>0</v>
      </c>
      <c r="G617" s="3" t="s">
        <v>217</v>
      </c>
      <c r="H617" s="3" t="s">
        <v>214</v>
      </c>
      <c r="K617" s="2"/>
    </row>
    <row r="618" spans="1:154" ht="15" hidden="1" customHeight="1">
      <c r="A618" s="1">
        <v>10057162</v>
      </c>
      <c r="B618" s="5">
        <v>42821.394236111111</v>
      </c>
      <c r="C618" s="5">
        <v>43280</v>
      </c>
      <c r="D618" s="5">
        <v>43348.641469907408</v>
      </c>
      <c r="E618" s="7">
        <v>0</v>
      </c>
      <c r="F618" s="3" t="s">
        <v>0</v>
      </c>
      <c r="G618" s="3" t="s">
        <v>217</v>
      </c>
      <c r="H618" s="3" t="s">
        <v>214</v>
      </c>
      <c r="K618" s="2"/>
    </row>
    <row r="619" spans="1:154" ht="15" hidden="1" customHeight="1">
      <c r="A619" s="1">
        <v>10057396</v>
      </c>
      <c r="B619" s="5">
        <v>42873.615289351852</v>
      </c>
      <c r="C619" s="5">
        <v>42998</v>
      </c>
      <c r="D619" s="5">
        <v>43348.642743055556</v>
      </c>
      <c r="E619" s="7">
        <v>0</v>
      </c>
      <c r="F619" s="3" t="s">
        <v>4</v>
      </c>
      <c r="G619" s="3" t="s">
        <v>217</v>
      </c>
      <c r="H619" s="3" t="s">
        <v>214</v>
      </c>
      <c r="K619" s="2"/>
    </row>
    <row r="620" spans="1:154" ht="15" hidden="1" customHeight="1">
      <c r="A620" s="1">
        <v>10057978</v>
      </c>
      <c r="B620" s="5">
        <v>42956.419930555552</v>
      </c>
      <c r="C620" s="5">
        <v>43109</v>
      </c>
      <c r="D620" s="5">
        <v>43354.602650462963</v>
      </c>
      <c r="E620" s="7">
        <v>0</v>
      </c>
      <c r="F620" s="3" t="s">
        <v>8</v>
      </c>
      <c r="G620" s="3" t="s">
        <v>217</v>
      </c>
      <c r="H620" s="3" t="s">
        <v>214</v>
      </c>
      <c r="K620" s="2"/>
    </row>
    <row r="621" spans="1:154" ht="15" hidden="1" customHeight="1">
      <c r="A621" s="1">
        <v>10059052</v>
      </c>
      <c r="B621" s="5">
        <v>43067.615856481483</v>
      </c>
      <c r="C621" s="5">
        <v>43097</v>
      </c>
      <c r="D621" s="5">
        <v>43368.882696759261</v>
      </c>
      <c r="E621" s="7">
        <v>0</v>
      </c>
      <c r="F621" s="3" t="s">
        <v>0</v>
      </c>
      <c r="G621" s="3" t="s">
        <v>217</v>
      </c>
      <c r="H621" s="3" t="s">
        <v>214</v>
      </c>
      <c r="K621" s="2"/>
    </row>
    <row r="622" spans="1:154" ht="15" hidden="1" customHeight="1">
      <c r="A622" s="1">
        <v>10062375</v>
      </c>
      <c r="B622" s="5">
        <v>42830.437511574077</v>
      </c>
      <c r="C622" s="5">
        <v>43089</v>
      </c>
      <c r="D622" s="5">
        <v>43368.882824074077</v>
      </c>
      <c r="E622" s="4">
        <v>0</v>
      </c>
      <c r="F622" s="3" t="s">
        <v>0</v>
      </c>
      <c r="G622" s="3" t="s">
        <v>152</v>
      </c>
      <c r="H622" s="3" t="s">
        <v>96</v>
      </c>
      <c r="K622" s="2"/>
    </row>
    <row r="623" spans="1:154" ht="15" hidden="1" customHeight="1">
      <c r="A623" s="1">
        <v>10057645</v>
      </c>
      <c r="B623" s="5">
        <v>42900.739571759259</v>
      </c>
      <c r="C623" s="5">
        <v>43234</v>
      </c>
      <c r="D623" s="5">
        <v>43368.884155092594</v>
      </c>
      <c r="E623" s="7">
        <v>0</v>
      </c>
      <c r="F623" s="3" t="s">
        <v>6</v>
      </c>
      <c r="G623" s="3" t="s">
        <v>217</v>
      </c>
      <c r="H623" s="3" t="s">
        <v>214</v>
      </c>
      <c r="K623" s="2"/>
    </row>
    <row r="624" spans="1:154" ht="15" hidden="1" customHeight="1">
      <c r="A624" s="1">
        <v>10057095</v>
      </c>
      <c r="B624" s="5">
        <v>42804.363877314812</v>
      </c>
      <c r="C624" s="5">
        <v>42850</v>
      </c>
      <c r="D624" s="5">
        <v>43372.708437499998</v>
      </c>
      <c r="E624" s="7">
        <v>314.5</v>
      </c>
      <c r="F624" s="3" t="s">
        <v>0</v>
      </c>
      <c r="G624" s="3" t="s">
        <v>146</v>
      </c>
      <c r="H624" s="3" t="s">
        <v>177</v>
      </c>
      <c r="K624" s="2"/>
      <c r="BE624" s="28">
        <f>($E624*($H$1/12))/2</f>
        <v>1.3104166666666666</v>
      </c>
      <c r="BF624" s="28">
        <f t="shared" ref="BF624:BP624" si="269">($E624*($H$1/12))/2</f>
        <v>1.3104166666666666</v>
      </c>
      <c r="BG624" s="28">
        <f t="shared" si="269"/>
        <v>1.3104166666666666</v>
      </c>
      <c r="BH624" s="28">
        <f t="shared" si="269"/>
        <v>1.3104166666666666</v>
      </c>
      <c r="BI624" s="28">
        <f t="shared" si="269"/>
        <v>1.3104166666666666</v>
      </c>
      <c r="BJ624" s="28">
        <f t="shared" si="269"/>
        <v>1.3104166666666666</v>
      </c>
      <c r="BK624" s="28">
        <f t="shared" si="269"/>
        <v>1.3104166666666666</v>
      </c>
      <c r="BL624" s="28">
        <f t="shared" si="269"/>
        <v>1.3104166666666666</v>
      </c>
      <c r="BM624" s="28">
        <f t="shared" si="269"/>
        <v>1.3104166666666666</v>
      </c>
      <c r="BN624" s="28">
        <f t="shared" si="269"/>
        <v>1.3104166666666666</v>
      </c>
      <c r="BO624" s="28">
        <f t="shared" si="269"/>
        <v>1.3104166666666666</v>
      </c>
      <c r="BP624" s="28">
        <f t="shared" si="269"/>
        <v>1.3104166666666666</v>
      </c>
      <c r="BQ624" s="28">
        <f t="shared" ref="BQ624:CB624" si="270">($E624*($H$1/12))</f>
        <v>2.6208333333333331</v>
      </c>
      <c r="BR624" s="28">
        <f t="shared" si="270"/>
        <v>2.6208333333333331</v>
      </c>
      <c r="BS624" s="28">
        <f t="shared" si="270"/>
        <v>2.6208333333333331</v>
      </c>
      <c r="BT624" s="28">
        <f t="shared" si="270"/>
        <v>2.6208333333333331</v>
      </c>
      <c r="BU624" s="28">
        <f t="shared" si="270"/>
        <v>2.6208333333333331</v>
      </c>
      <c r="BV624" s="28">
        <f t="shared" si="270"/>
        <v>2.6208333333333331</v>
      </c>
      <c r="BW624" s="28">
        <f t="shared" si="270"/>
        <v>2.6208333333333331</v>
      </c>
      <c r="BX624" s="28">
        <f t="shared" si="270"/>
        <v>2.6208333333333331</v>
      </c>
      <c r="BY624" s="28">
        <f t="shared" si="270"/>
        <v>2.6208333333333331</v>
      </c>
      <c r="BZ624" s="28">
        <f t="shared" si="270"/>
        <v>2.6208333333333331</v>
      </c>
      <c r="CA624" s="28">
        <f t="shared" si="270"/>
        <v>2.6208333333333331</v>
      </c>
      <c r="CB624" s="28">
        <f t="shared" si="270"/>
        <v>2.6208333333333331</v>
      </c>
      <c r="CC624" s="6" t="s">
        <v>1857</v>
      </c>
      <c r="CD624" s="28">
        <v>0.15879916157339871</v>
      </c>
      <c r="EA624" s="28"/>
      <c r="EB624" s="28"/>
      <c r="EC624" s="28"/>
      <c r="ED624" s="28"/>
      <c r="EE624" s="28"/>
      <c r="EF624" s="28"/>
      <c r="EG624" s="28"/>
      <c r="EH624" s="28"/>
      <c r="EI624" s="28"/>
      <c r="EJ624" s="28"/>
      <c r="EK624" s="28"/>
      <c r="EL624" s="28"/>
      <c r="EM624" s="2"/>
      <c r="EN624" s="2"/>
      <c r="EO624" s="2"/>
      <c r="EP624" s="2"/>
      <c r="EQ624" s="2"/>
      <c r="ER624" s="2"/>
      <c r="ES624" s="2"/>
      <c r="ET624" s="2"/>
      <c r="EU624" s="2"/>
      <c r="EV624" s="2"/>
      <c r="EW624" s="2"/>
      <c r="EX624" s="2"/>
    </row>
    <row r="625" spans="1:154" ht="15" hidden="1" customHeight="1">
      <c r="A625" s="1">
        <v>10057007</v>
      </c>
      <c r="B625" s="5">
        <v>42787.457754629628</v>
      </c>
      <c r="C625" s="5">
        <v>43127</v>
      </c>
      <c r="D625" s="5">
        <v>43372.810555555552</v>
      </c>
      <c r="E625" s="7">
        <v>0</v>
      </c>
      <c r="F625" s="3" t="s">
        <v>0</v>
      </c>
      <c r="G625" s="3" t="s">
        <v>217</v>
      </c>
      <c r="H625" s="3" t="s">
        <v>214</v>
      </c>
      <c r="K625" s="2"/>
    </row>
    <row r="626" spans="1:154" ht="15" hidden="1" customHeight="1">
      <c r="A626" s="1">
        <v>10056737</v>
      </c>
      <c r="B626" s="5">
        <v>42752.400254629632</v>
      </c>
      <c r="C626" s="5">
        <v>43195</v>
      </c>
      <c r="D626" s="5">
        <v>43376.386203703703</v>
      </c>
      <c r="E626" s="7">
        <v>0</v>
      </c>
      <c r="F626" s="3" t="s">
        <v>0</v>
      </c>
      <c r="G626" s="3" t="s">
        <v>217</v>
      </c>
      <c r="H626" s="3" t="s">
        <v>214</v>
      </c>
      <c r="K626" s="2"/>
    </row>
    <row r="627" spans="1:154" ht="15" hidden="1" customHeight="1">
      <c r="A627" s="1">
        <v>10056974</v>
      </c>
      <c r="B627" s="5">
        <v>42780.463692129626</v>
      </c>
      <c r="C627" s="5">
        <v>43195</v>
      </c>
      <c r="D627" s="5">
        <v>43376.386458333334</v>
      </c>
      <c r="E627" s="7">
        <v>0</v>
      </c>
      <c r="F627" s="3" t="s">
        <v>0</v>
      </c>
      <c r="G627" s="3" t="s">
        <v>217</v>
      </c>
      <c r="H627" s="3" t="s">
        <v>214</v>
      </c>
      <c r="K627" s="2"/>
    </row>
    <row r="628" spans="1:154" ht="15" hidden="1" customHeight="1">
      <c r="A628" s="1">
        <v>10059126</v>
      </c>
      <c r="B628" s="5">
        <v>43083.516979166663</v>
      </c>
      <c r="C628" s="5">
        <v>43118</v>
      </c>
      <c r="D628" s="5">
        <v>43384.890706018516</v>
      </c>
      <c r="E628" s="7">
        <v>0</v>
      </c>
      <c r="F628" s="3" t="s">
        <v>5</v>
      </c>
      <c r="G628" s="3" t="s">
        <v>217</v>
      </c>
      <c r="H628" s="3" t="s">
        <v>214</v>
      </c>
      <c r="K628" s="2"/>
    </row>
    <row r="629" spans="1:154" ht="15" hidden="1" customHeight="1">
      <c r="A629" s="1">
        <v>10056230</v>
      </c>
      <c r="B629" s="5">
        <v>42639.597361111111</v>
      </c>
      <c r="C629" s="5">
        <v>43087</v>
      </c>
      <c r="D629" s="5">
        <v>43400.875960648147</v>
      </c>
      <c r="E629" s="4">
        <v>0</v>
      </c>
      <c r="F629" s="3" t="s">
        <v>6</v>
      </c>
      <c r="G629" s="3" t="s">
        <v>217</v>
      </c>
      <c r="H629" s="3" t="s">
        <v>58</v>
      </c>
      <c r="K629" s="2"/>
    </row>
    <row r="630" spans="1:154" ht="15" hidden="1" customHeight="1">
      <c r="A630" s="1">
        <v>10060010</v>
      </c>
      <c r="B630" s="5">
        <v>42779.468877314815</v>
      </c>
      <c r="C630" s="5">
        <v>43098</v>
      </c>
      <c r="D630" s="5">
        <v>43405.737685185188</v>
      </c>
      <c r="E630" s="7">
        <v>0</v>
      </c>
      <c r="F630" s="3" t="s">
        <v>5</v>
      </c>
      <c r="G630" s="3" t="s">
        <v>217</v>
      </c>
      <c r="H630" s="3" t="s">
        <v>214</v>
      </c>
      <c r="K630" s="2"/>
      <c r="L630" s="2"/>
    </row>
    <row r="631" spans="1:154" ht="15" hidden="1" customHeight="1">
      <c r="A631" s="1">
        <v>10061766</v>
      </c>
      <c r="B631" s="5">
        <v>43276.562210648146</v>
      </c>
      <c r="C631" s="5">
        <v>43276</v>
      </c>
      <c r="D631" s="5">
        <v>43413.478634259256</v>
      </c>
      <c r="E631" s="7">
        <v>0</v>
      </c>
      <c r="F631" s="3" t="s">
        <v>5</v>
      </c>
      <c r="G631" s="3" t="s">
        <v>217</v>
      </c>
      <c r="H631" s="3" t="s">
        <v>214</v>
      </c>
      <c r="K631" s="2"/>
    </row>
    <row r="632" spans="1:154" ht="15" hidden="1" customHeight="1">
      <c r="A632" s="1">
        <v>1018074</v>
      </c>
      <c r="B632" s="5">
        <v>41918</v>
      </c>
      <c r="C632" s="5">
        <v>43281</v>
      </c>
      <c r="D632" s="5">
        <v>43445</v>
      </c>
      <c r="E632" s="7">
        <v>0</v>
      </c>
      <c r="F632" s="3" t="s">
        <v>13</v>
      </c>
      <c r="G632" s="3" t="s">
        <v>217</v>
      </c>
      <c r="H632" s="3" t="s">
        <v>214</v>
      </c>
      <c r="K632" s="2"/>
    </row>
    <row r="633" spans="1:154" ht="15" hidden="1" customHeight="1">
      <c r="A633" s="1">
        <v>10051574</v>
      </c>
      <c r="B633" s="5">
        <v>42129.586377314816</v>
      </c>
      <c r="C633" s="5">
        <v>42383</v>
      </c>
      <c r="D633" s="5">
        <v>43453.633900462963</v>
      </c>
      <c r="E633" s="7">
        <v>0</v>
      </c>
      <c r="F633" s="3" t="s">
        <v>0</v>
      </c>
      <c r="G633" s="3" t="s">
        <v>217</v>
      </c>
      <c r="H633" s="3" t="s">
        <v>214</v>
      </c>
      <c r="K633" s="2"/>
    </row>
    <row r="634" spans="1:154" ht="15" hidden="1" customHeight="1">
      <c r="A634" s="1">
        <v>10052277</v>
      </c>
      <c r="B634" s="5">
        <v>42269.414317129631</v>
      </c>
      <c r="C634" s="5">
        <v>42710</v>
      </c>
      <c r="D634" s="5">
        <v>43453.634247685186</v>
      </c>
      <c r="E634" s="7">
        <v>0</v>
      </c>
      <c r="F634" s="3" t="s">
        <v>12</v>
      </c>
      <c r="G634" s="3" t="s">
        <v>217</v>
      </c>
      <c r="H634" s="3" t="s">
        <v>214</v>
      </c>
      <c r="K634" s="2"/>
    </row>
    <row r="635" spans="1:154" hidden="1">
      <c r="A635" s="1">
        <v>5205114440</v>
      </c>
      <c r="B635" s="5">
        <v>38608</v>
      </c>
      <c r="C635" s="5" t="s">
        <v>207</v>
      </c>
      <c r="D635" s="5" t="s">
        <v>207</v>
      </c>
      <c r="E635" s="7">
        <v>0</v>
      </c>
      <c r="F635" s="3" t="s">
        <v>4</v>
      </c>
      <c r="G635" s="3" t="s">
        <v>217</v>
      </c>
      <c r="H635" s="3" t="s">
        <v>214</v>
      </c>
      <c r="K635" s="2"/>
    </row>
    <row r="636" spans="1:154" ht="15" hidden="1" customHeight="1">
      <c r="A636" s="1">
        <v>60022107</v>
      </c>
      <c r="B636" s="5">
        <v>41859</v>
      </c>
      <c r="C636" s="5">
        <v>41926</v>
      </c>
      <c r="D636" s="5">
        <v>43469.430289351854</v>
      </c>
      <c r="E636" s="7">
        <v>0</v>
      </c>
      <c r="F636" s="3" t="s">
        <v>0</v>
      </c>
      <c r="G636" s="3" t="s">
        <v>217</v>
      </c>
      <c r="H636" s="3" t="s">
        <v>214</v>
      </c>
      <c r="K636" s="2"/>
    </row>
    <row r="637" spans="1:154" hidden="1">
      <c r="A637" s="1">
        <v>5105205442</v>
      </c>
      <c r="B637" s="5">
        <v>36116</v>
      </c>
      <c r="C637" s="5" t="s">
        <v>207</v>
      </c>
      <c r="D637" s="5" t="s">
        <v>207</v>
      </c>
      <c r="E637" s="7">
        <v>0</v>
      </c>
      <c r="F637" s="3" t="s">
        <v>4</v>
      </c>
      <c r="G637" s="3" t="s">
        <v>217</v>
      </c>
      <c r="H637" s="3" t="s">
        <v>214</v>
      </c>
      <c r="K637" s="2"/>
    </row>
    <row r="638" spans="1:154" s="38" customFormat="1" ht="15.75" thickBot="1">
      <c r="A638" s="35"/>
      <c r="B638" s="36"/>
      <c r="C638" s="36"/>
      <c r="D638" s="36"/>
      <c r="E638" s="37">
        <f>SUBTOTAL(9,E5:E637)</f>
        <v>252933.53999999998</v>
      </c>
      <c r="H638" s="39" t="s">
        <v>233</v>
      </c>
      <c r="I638" s="40">
        <f>SUM(I5:I637)</f>
        <v>2465.103083333333</v>
      </c>
      <c r="J638" s="40">
        <f t="shared" ref="J638:BU638" si="271">SUM(J5:J637)</f>
        <v>2465.103083333333</v>
      </c>
      <c r="K638" s="40">
        <f t="shared" si="271"/>
        <v>2465.103083333333</v>
      </c>
      <c r="L638" s="40">
        <f t="shared" si="271"/>
        <v>2465.103083333333</v>
      </c>
      <c r="M638" s="40">
        <f t="shared" si="271"/>
        <v>2465.103083333333</v>
      </c>
      <c r="N638" s="40">
        <f t="shared" si="271"/>
        <v>2465.103083333333</v>
      </c>
      <c r="O638" s="40">
        <f t="shared" si="271"/>
        <v>2465.103083333333</v>
      </c>
      <c r="P638" s="40">
        <f t="shared" si="271"/>
        <v>2465.103083333333</v>
      </c>
      <c r="Q638" s="40">
        <f t="shared" si="271"/>
        <v>2465.103083333333</v>
      </c>
      <c r="R638" s="40">
        <f t="shared" si="271"/>
        <v>2465.103083333333</v>
      </c>
      <c r="S638" s="40">
        <f t="shared" si="271"/>
        <v>2465.103083333333</v>
      </c>
      <c r="T638" s="40">
        <f t="shared" si="271"/>
        <v>2465.103083333333</v>
      </c>
      <c r="U638" s="40">
        <f t="shared" si="271"/>
        <v>6397.0671249999959</v>
      </c>
      <c r="V638" s="40">
        <f t="shared" si="271"/>
        <v>6397.0671249999959</v>
      </c>
      <c r="W638" s="40">
        <f t="shared" si="271"/>
        <v>6397.0671249999959</v>
      </c>
      <c r="X638" s="40">
        <f t="shared" si="271"/>
        <v>6397.0671249999959</v>
      </c>
      <c r="Y638" s="40">
        <f t="shared" si="271"/>
        <v>6397.0671249999959</v>
      </c>
      <c r="Z638" s="40">
        <f t="shared" si="271"/>
        <v>6397.0671249999959</v>
      </c>
      <c r="AA638" s="40">
        <f t="shared" si="271"/>
        <v>6397.0671249999959</v>
      </c>
      <c r="AB638" s="40">
        <f t="shared" si="271"/>
        <v>6397.0671249999959</v>
      </c>
      <c r="AC638" s="40">
        <f t="shared" si="271"/>
        <v>6397.0671249999959</v>
      </c>
      <c r="AD638" s="40">
        <f t="shared" si="271"/>
        <v>6397.0671249999959</v>
      </c>
      <c r="AE638" s="40">
        <f t="shared" si="271"/>
        <v>6397.0671249999959</v>
      </c>
      <c r="AF638" s="40">
        <f t="shared" si="271"/>
        <v>6397.0671249999959</v>
      </c>
      <c r="AG638" s="40">
        <f t="shared" si="271"/>
        <v>9590.1127083333286</v>
      </c>
      <c r="AH638" s="40">
        <f t="shared" si="271"/>
        <v>9590.1127083333286</v>
      </c>
      <c r="AI638" s="40">
        <f t="shared" si="271"/>
        <v>9590.1127083333286</v>
      </c>
      <c r="AJ638" s="40">
        <f t="shared" si="271"/>
        <v>9590.1127083333286</v>
      </c>
      <c r="AK638" s="40">
        <f t="shared" si="271"/>
        <v>9590.1127083333286</v>
      </c>
      <c r="AL638" s="40">
        <f t="shared" si="271"/>
        <v>9590.1127083333286</v>
      </c>
      <c r="AM638" s="40">
        <f t="shared" si="271"/>
        <v>9590.1127083333286</v>
      </c>
      <c r="AN638" s="40">
        <f t="shared" si="271"/>
        <v>9590.1127083333286</v>
      </c>
      <c r="AO638" s="40">
        <f t="shared" si="271"/>
        <v>9590.1127083333286</v>
      </c>
      <c r="AP638" s="40">
        <f t="shared" si="271"/>
        <v>9590.1127083333286</v>
      </c>
      <c r="AQ638" s="40">
        <f t="shared" si="271"/>
        <v>9590.1127083333286</v>
      </c>
      <c r="AR638" s="40">
        <f t="shared" si="271"/>
        <v>9590.1127083333286</v>
      </c>
      <c r="AS638" s="40">
        <f t="shared" si="271"/>
        <v>13067.385499999999</v>
      </c>
      <c r="AT638" s="40">
        <f t="shared" si="271"/>
        <v>13067.385499999999</v>
      </c>
      <c r="AU638" s="40">
        <f t="shared" si="271"/>
        <v>13067.385499999999</v>
      </c>
      <c r="AV638" s="40">
        <f t="shared" si="271"/>
        <v>13067.385499999999</v>
      </c>
      <c r="AW638" s="40">
        <f t="shared" si="271"/>
        <v>13067.385499999999</v>
      </c>
      <c r="AX638" s="40">
        <f t="shared" si="271"/>
        <v>13067.385499999999</v>
      </c>
      <c r="AY638" s="40">
        <f t="shared" si="271"/>
        <v>13067.385499999999</v>
      </c>
      <c r="AZ638" s="40">
        <f t="shared" si="271"/>
        <v>13067.385499999999</v>
      </c>
      <c r="BA638" s="40">
        <f t="shared" si="271"/>
        <v>13067.385499999999</v>
      </c>
      <c r="BB638" s="40">
        <f t="shared" si="271"/>
        <v>13067.385499999999</v>
      </c>
      <c r="BC638" s="40">
        <f t="shared" si="271"/>
        <v>13067.385499999999</v>
      </c>
      <c r="BD638" s="40">
        <f t="shared" si="271"/>
        <v>13067.385499999999</v>
      </c>
      <c r="BE638" s="40">
        <f t="shared" si="271"/>
        <v>14842.345666666666</v>
      </c>
      <c r="BF638" s="40">
        <f t="shared" si="271"/>
        <v>14842.345666666666</v>
      </c>
      <c r="BG638" s="40">
        <f t="shared" si="271"/>
        <v>14842.345666666666</v>
      </c>
      <c r="BH638" s="40">
        <f t="shared" si="271"/>
        <v>14842.345666666666</v>
      </c>
      <c r="BI638" s="40">
        <f t="shared" si="271"/>
        <v>14842.345666666666</v>
      </c>
      <c r="BJ638" s="40">
        <f t="shared" si="271"/>
        <v>14842.345666666666</v>
      </c>
      <c r="BK638" s="40">
        <f t="shared" si="271"/>
        <v>14842.345666666666</v>
      </c>
      <c r="BL638" s="40">
        <f t="shared" si="271"/>
        <v>14842.345666666666</v>
      </c>
      <c r="BM638" s="40">
        <f t="shared" si="271"/>
        <v>14842.345666666666</v>
      </c>
      <c r="BN638" s="40">
        <f t="shared" si="271"/>
        <v>14842.345666666666</v>
      </c>
      <c r="BO638" s="40">
        <f t="shared" si="271"/>
        <v>14842.345666666666</v>
      </c>
      <c r="BP638" s="40">
        <f t="shared" si="271"/>
        <v>14842.345666666666</v>
      </c>
      <c r="BQ638" s="40">
        <f t="shared" si="271"/>
        <v>14915.189666666665</v>
      </c>
      <c r="BR638" s="40">
        <f t="shared" si="271"/>
        <v>14915.189666666665</v>
      </c>
      <c r="BS638" s="40">
        <f t="shared" si="271"/>
        <v>14915.189666666665</v>
      </c>
      <c r="BT638" s="40">
        <f t="shared" si="271"/>
        <v>14915.189666666665</v>
      </c>
      <c r="BU638" s="40">
        <f t="shared" si="271"/>
        <v>14915.189666666665</v>
      </c>
      <c r="BV638" s="40">
        <f t="shared" ref="BV638:EG638" si="272">SUM(BV5:BV637)</f>
        <v>14915.189666666665</v>
      </c>
      <c r="BW638" s="40">
        <f t="shared" si="272"/>
        <v>14915.189666666665</v>
      </c>
      <c r="BX638" s="40">
        <f t="shared" si="272"/>
        <v>14915.189666666665</v>
      </c>
      <c r="BY638" s="40">
        <f t="shared" si="272"/>
        <v>14915.189666666665</v>
      </c>
      <c r="BZ638" s="40">
        <f t="shared" si="272"/>
        <v>14915.189666666665</v>
      </c>
      <c r="CA638" s="40">
        <f t="shared" si="272"/>
        <v>14915.189666666665</v>
      </c>
      <c r="CB638" s="40">
        <f t="shared" si="272"/>
        <v>14915.189666666665</v>
      </c>
      <c r="CD638" s="40">
        <f t="shared" si="272"/>
        <v>6819.7053496771368</v>
      </c>
      <c r="CE638" s="40">
        <f t="shared" si="272"/>
        <v>-262.81453827559517</v>
      </c>
      <c r="CF638" s="40">
        <f t="shared" si="272"/>
        <v>-26.642290670184529</v>
      </c>
      <c r="CG638" s="40">
        <f t="shared" si="272"/>
        <v>-26.642290670184529</v>
      </c>
      <c r="CH638" s="40">
        <f t="shared" si="272"/>
        <v>-26.642290670184529</v>
      </c>
      <c r="CI638" s="40">
        <f t="shared" si="272"/>
        <v>-26.642290670184529</v>
      </c>
      <c r="CJ638" s="40">
        <f t="shared" si="272"/>
        <v>-26.642290670184529</v>
      </c>
      <c r="CK638" s="40">
        <f t="shared" si="272"/>
        <v>-26.642290670184529</v>
      </c>
      <c r="CL638" s="40">
        <f t="shared" si="272"/>
        <v>-26.642290670184529</v>
      </c>
      <c r="CM638" s="40">
        <f t="shared" si="272"/>
        <v>-26.642290670184529</v>
      </c>
      <c r="CN638" s="40">
        <f t="shared" si="272"/>
        <v>-26.642290670184529</v>
      </c>
      <c r="CO638" s="40">
        <f t="shared" si="272"/>
        <v>-26.642290670184529</v>
      </c>
      <c r="CP638" s="40">
        <f t="shared" si="272"/>
        <v>-26.642290670184529</v>
      </c>
      <c r="CQ638" s="40">
        <f t="shared" si="272"/>
        <v>-23.98967213054409</v>
      </c>
      <c r="CR638" s="40">
        <f t="shared" si="272"/>
        <v>-23.98967213054409</v>
      </c>
      <c r="CS638" s="40">
        <f t="shared" si="272"/>
        <v>-23.98967213054409</v>
      </c>
      <c r="CT638" s="40">
        <f t="shared" si="272"/>
        <v>-23.98967213054409</v>
      </c>
      <c r="CU638" s="40">
        <f t="shared" si="272"/>
        <v>-23.98967213054409</v>
      </c>
      <c r="CV638" s="40">
        <f t="shared" si="272"/>
        <v>-23.98967213054409</v>
      </c>
      <c r="CW638" s="40">
        <f t="shared" si="272"/>
        <v>-23.98967213054409</v>
      </c>
      <c r="CX638" s="40">
        <f t="shared" si="272"/>
        <v>-23.98967213054409</v>
      </c>
      <c r="CY638" s="40">
        <f t="shared" si="272"/>
        <v>-23.98967213054409</v>
      </c>
      <c r="CZ638" s="40">
        <f t="shared" si="272"/>
        <v>-23.98967213054409</v>
      </c>
      <c r="DA638" s="40">
        <f t="shared" si="272"/>
        <v>-23.98967213054409</v>
      </c>
      <c r="DB638" s="40">
        <f t="shared" si="272"/>
        <v>-23.98967213054409</v>
      </c>
      <c r="DC638" s="40">
        <f t="shared" si="272"/>
        <v>-185.10110769975628</v>
      </c>
      <c r="DD638" s="40">
        <f t="shared" si="272"/>
        <v>-185.10110769975628</v>
      </c>
      <c r="DE638" s="40">
        <f t="shared" si="272"/>
        <v>-185.10110769975628</v>
      </c>
      <c r="DF638" s="40">
        <f t="shared" si="272"/>
        <v>-185.10110769975628</v>
      </c>
      <c r="DG638" s="40">
        <f t="shared" si="272"/>
        <v>-185.10110769975628</v>
      </c>
      <c r="DH638" s="40">
        <f t="shared" si="272"/>
        <v>-185.10110769975628</v>
      </c>
      <c r="DI638" s="40">
        <f t="shared" si="272"/>
        <v>-185.10110769975628</v>
      </c>
      <c r="DJ638" s="40">
        <f t="shared" si="272"/>
        <v>-185.10110769975628</v>
      </c>
      <c r="DK638" s="40">
        <f t="shared" si="272"/>
        <v>-185.10110769975628</v>
      </c>
      <c r="DL638" s="40">
        <f t="shared" si="272"/>
        <v>-185.10110769975628</v>
      </c>
      <c r="DM638" s="40">
        <f t="shared" si="272"/>
        <v>-185.10110769975628</v>
      </c>
      <c r="DN638" s="40">
        <f t="shared" si="272"/>
        <v>-185.10110769975628</v>
      </c>
      <c r="DO638" s="40">
        <f t="shared" si="272"/>
        <v>-306.17631761913674</v>
      </c>
      <c r="DP638" s="40">
        <f t="shared" si="272"/>
        <v>-306.17631761913674</v>
      </c>
      <c r="DQ638" s="40">
        <f t="shared" si="272"/>
        <v>-306.17631761913674</v>
      </c>
      <c r="DR638" s="40">
        <f t="shared" si="272"/>
        <v>-306.17631761913674</v>
      </c>
      <c r="DS638" s="40">
        <f t="shared" si="272"/>
        <v>-306.17631761913674</v>
      </c>
      <c r="DT638" s="40">
        <f t="shared" si="272"/>
        <v>-306.17631761913674</v>
      </c>
      <c r="DU638" s="40">
        <f t="shared" si="272"/>
        <v>-306.17631761913674</v>
      </c>
      <c r="DV638" s="40">
        <f t="shared" si="272"/>
        <v>-306.17631761913674</v>
      </c>
      <c r="DW638" s="40">
        <f t="shared" si="272"/>
        <v>-306.17631761913674</v>
      </c>
      <c r="DX638" s="40">
        <f t="shared" si="272"/>
        <v>-306.17631761913674</v>
      </c>
      <c r="DY638" s="40">
        <f t="shared" si="272"/>
        <v>-306.17631761913674</v>
      </c>
      <c r="DZ638" s="40">
        <f t="shared" si="272"/>
        <v>-306.17631761913674</v>
      </c>
      <c r="EA638" s="40">
        <f t="shared" si="272"/>
        <v>0</v>
      </c>
      <c r="EB638" s="40">
        <f t="shared" si="272"/>
        <v>0</v>
      </c>
      <c r="EC638" s="40">
        <f t="shared" si="272"/>
        <v>0</v>
      </c>
      <c r="ED638" s="40">
        <f t="shared" si="272"/>
        <v>0</v>
      </c>
      <c r="EE638" s="40">
        <f t="shared" si="272"/>
        <v>0</v>
      </c>
      <c r="EF638" s="40">
        <f t="shared" si="272"/>
        <v>0</v>
      </c>
      <c r="EG638" s="40">
        <f t="shared" si="272"/>
        <v>0</v>
      </c>
      <c r="EH638" s="40">
        <f t="shared" ref="EH638:EW638" si="273">SUM(EH5:EH637)</f>
        <v>0</v>
      </c>
      <c r="EI638" s="40">
        <f t="shared" si="273"/>
        <v>0</v>
      </c>
      <c r="EJ638" s="40">
        <f t="shared" si="273"/>
        <v>0</v>
      </c>
      <c r="EK638" s="40">
        <f t="shared" si="273"/>
        <v>0</v>
      </c>
      <c r="EL638" s="40">
        <f t="shared" si="273"/>
        <v>0</v>
      </c>
      <c r="EM638" s="40">
        <f t="shared" si="273"/>
        <v>0</v>
      </c>
      <c r="EN638" s="40">
        <f t="shared" si="273"/>
        <v>0</v>
      </c>
      <c r="EO638" s="40">
        <f t="shared" si="273"/>
        <v>0</v>
      </c>
      <c r="EP638" s="40">
        <f t="shared" si="273"/>
        <v>0</v>
      </c>
      <c r="EQ638" s="40">
        <f t="shared" si="273"/>
        <v>0</v>
      </c>
      <c r="ER638" s="40">
        <f t="shared" si="273"/>
        <v>0</v>
      </c>
      <c r="ES638" s="40">
        <f t="shared" si="273"/>
        <v>0</v>
      </c>
      <c r="ET638" s="40">
        <f t="shared" si="273"/>
        <v>0</v>
      </c>
      <c r="EU638" s="40">
        <f t="shared" si="273"/>
        <v>0</v>
      </c>
      <c r="EV638" s="40">
        <f t="shared" si="273"/>
        <v>0</v>
      </c>
      <c r="EW638" s="40">
        <f t="shared" si="273"/>
        <v>0</v>
      </c>
      <c r="EX638" s="40">
        <f>SUM(EX5:EX637)</f>
        <v>0</v>
      </c>
    </row>
    <row r="639" spans="1:154" ht="15.75" thickTop="1"/>
    <row r="808" spans="21:68">
      <c r="U808" s="28"/>
      <c r="V808" s="28"/>
      <c r="W808" s="28"/>
      <c r="X808" s="28"/>
      <c r="Y808" s="28"/>
      <c r="Z808" s="28"/>
      <c r="AA808" s="28"/>
      <c r="AB808" s="28"/>
      <c r="AC808" s="28"/>
      <c r="AD808" s="28"/>
      <c r="AE808" s="28"/>
      <c r="AF808" s="28"/>
      <c r="AS808" s="28"/>
      <c r="AT808" s="28"/>
      <c r="AU808" s="28"/>
      <c r="AV808" s="28"/>
      <c r="AW808" s="28"/>
      <c r="AX808" s="28"/>
      <c r="AY808" s="28"/>
      <c r="AZ808" s="28"/>
      <c r="BA808" s="28"/>
      <c r="BB808" s="28"/>
      <c r="BC808" s="28"/>
      <c r="BD808" s="28"/>
      <c r="BE808" s="28"/>
      <c r="BF808" s="28"/>
      <c r="BG808" s="28"/>
      <c r="BH808" s="28"/>
      <c r="BI808" s="28"/>
      <c r="BJ808" s="28"/>
      <c r="BK808" s="28"/>
      <c r="BL808" s="28"/>
      <c r="BM808" s="28"/>
      <c r="BN808" s="28"/>
      <c r="BO808" s="28"/>
      <c r="BP808" s="28"/>
    </row>
  </sheetData>
  <autoFilter ref="A4:EX637" xr:uid="{00000000-0009-0000-0000-000003000000}">
    <filterColumn colId="3">
      <filters>
        <dateGroupItem year="2017" dateTimeGrouping="year"/>
      </filters>
    </filterColumn>
  </autoFilter>
  <pageMargins left="0.25" right="0.25" top="0.75" bottom="0.75" header="0.3" footer="0.3"/>
  <pageSetup scale="59"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I37"/>
  <sheetViews>
    <sheetView workbookViewId="0"/>
  </sheetViews>
  <sheetFormatPr defaultColWidth="9.140625" defaultRowHeight="12.75"/>
  <cols>
    <col min="1" max="1" width="15.140625" style="44" bestFit="1" customWidth="1"/>
    <col min="2" max="18" width="13.140625" style="44" bestFit="1" customWidth="1"/>
    <col min="19" max="16384" width="9.140625" style="44"/>
  </cols>
  <sheetData>
    <row r="3" spans="1:35">
      <c r="A3" s="60" t="s">
        <v>270</v>
      </c>
      <c r="B3" s="60" t="s">
        <v>269</v>
      </c>
      <c r="C3" s="62"/>
      <c r="D3" s="62"/>
      <c r="E3" s="62"/>
      <c r="F3" s="62"/>
      <c r="G3" s="62"/>
      <c r="H3" s="62"/>
      <c r="I3" s="62"/>
      <c r="J3" s="62"/>
      <c r="K3" s="62"/>
      <c r="L3" s="62"/>
      <c r="M3" s="62"/>
      <c r="N3" s="62"/>
      <c r="O3" s="62"/>
      <c r="P3" s="62"/>
      <c r="Q3" s="62"/>
      <c r="R3" s="61"/>
    </row>
    <row r="4" spans="1:35">
      <c r="A4" s="60" t="s">
        <v>268</v>
      </c>
      <c r="B4" s="58">
        <v>40391</v>
      </c>
      <c r="C4" s="57">
        <v>40544</v>
      </c>
      <c r="D4" s="57">
        <v>40695</v>
      </c>
      <c r="E4" s="57">
        <v>40909</v>
      </c>
      <c r="F4" s="57">
        <v>40969</v>
      </c>
      <c r="G4" s="57">
        <v>41000</v>
      </c>
      <c r="H4" s="57">
        <v>41183</v>
      </c>
      <c r="I4" s="57">
        <v>41275</v>
      </c>
      <c r="J4" s="57">
        <v>41640</v>
      </c>
      <c r="K4" s="57">
        <v>42005</v>
      </c>
      <c r="L4" s="57">
        <v>42036</v>
      </c>
      <c r="M4" s="57">
        <v>42370</v>
      </c>
      <c r="N4" s="57">
        <v>42430</v>
      </c>
      <c r="O4" s="57">
        <v>42736</v>
      </c>
      <c r="P4" s="57">
        <v>43040</v>
      </c>
      <c r="Q4" s="57">
        <v>43101</v>
      </c>
      <c r="R4" s="59" t="s">
        <v>235</v>
      </c>
      <c r="S4" s="58">
        <v>40391</v>
      </c>
      <c r="T4" s="57">
        <v>40544</v>
      </c>
      <c r="U4" s="57">
        <v>40695</v>
      </c>
      <c r="V4" s="57">
        <v>40909</v>
      </c>
      <c r="W4" s="57">
        <v>40969</v>
      </c>
      <c r="X4" s="57">
        <v>41000</v>
      </c>
      <c r="Y4" s="57">
        <v>41183</v>
      </c>
      <c r="Z4" s="57">
        <v>41275</v>
      </c>
      <c r="AA4" s="57">
        <v>41640</v>
      </c>
      <c r="AB4" s="57">
        <v>42005</v>
      </c>
      <c r="AC4" s="57">
        <v>42036</v>
      </c>
      <c r="AD4" s="57">
        <v>42370</v>
      </c>
      <c r="AE4" s="57">
        <v>42430</v>
      </c>
      <c r="AF4" s="57">
        <v>42736</v>
      </c>
      <c r="AG4" s="57">
        <v>43040</v>
      </c>
      <c r="AH4" s="57">
        <v>43101</v>
      </c>
    </row>
    <row r="5" spans="1:35">
      <c r="A5" s="56" t="s">
        <v>267</v>
      </c>
      <c r="B5" s="55">
        <v>10.57</v>
      </c>
      <c r="C5" s="54">
        <v>1.1499999999999999</v>
      </c>
      <c r="D5" s="54"/>
      <c r="E5" s="54">
        <v>0.84</v>
      </c>
      <c r="F5" s="54">
        <v>0.5</v>
      </c>
      <c r="G5" s="54">
        <v>0.04</v>
      </c>
      <c r="H5" s="54">
        <v>0.27</v>
      </c>
      <c r="I5" s="54">
        <v>1.51</v>
      </c>
      <c r="J5" s="54">
        <v>-1.5</v>
      </c>
      <c r="K5" s="54">
        <v>0.46</v>
      </c>
      <c r="L5" s="54">
        <v>0.03</v>
      </c>
      <c r="M5" s="54">
        <v>0.49</v>
      </c>
      <c r="N5" s="54">
        <v>-3.41</v>
      </c>
      <c r="O5" s="54">
        <v>0.99</v>
      </c>
      <c r="P5" s="54">
        <v>0.42</v>
      </c>
      <c r="Q5" s="54">
        <v>0.13</v>
      </c>
      <c r="R5" s="53">
        <v>12.49</v>
      </c>
      <c r="S5" s="44">
        <f t="shared" ref="S5:S36" si="0">B5</f>
        <v>10.57</v>
      </c>
      <c r="T5" s="44">
        <f t="shared" ref="T5:T36" si="1">+S5+C5</f>
        <v>11.72</v>
      </c>
      <c r="U5" s="44">
        <f t="shared" ref="U5:U36" si="2">+T5+D5</f>
        <v>11.72</v>
      </c>
      <c r="V5" s="44">
        <f t="shared" ref="V5:V36" si="3">+U5+E5</f>
        <v>12.56</v>
      </c>
      <c r="W5" s="44">
        <f t="shared" ref="W5:W36" si="4">+V5+F5</f>
        <v>13.06</v>
      </c>
      <c r="X5" s="44">
        <f t="shared" ref="X5:X36" si="5">+W5+G5</f>
        <v>13.1</v>
      </c>
      <c r="Y5" s="44">
        <f t="shared" ref="Y5:Y36" si="6">+X5+H5</f>
        <v>13.37</v>
      </c>
      <c r="Z5" s="44">
        <f t="shared" ref="Z5:Z36" si="7">+Y5+I5</f>
        <v>14.879999999999999</v>
      </c>
      <c r="AA5" s="44">
        <f t="shared" ref="AA5:AA36" si="8">+Z5+J5</f>
        <v>13.379999999999999</v>
      </c>
      <c r="AB5" s="44">
        <f t="shared" ref="AB5:AB36" si="9">+AA5+K5</f>
        <v>13.84</v>
      </c>
      <c r="AC5" s="44">
        <f t="shared" ref="AC5:AC36" si="10">+AB5+L5</f>
        <v>13.87</v>
      </c>
      <c r="AD5" s="44">
        <f t="shared" ref="AD5:AD36" si="11">+AC5+M5</f>
        <v>14.36</v>
      </c>
      <c r="AE5" s="44">
        <f t="shared" ref="AE5:AE36" si="12">+AD5+N5</f>
        <v>10.95</v>
      </c>
      <c r="AF5" s="44">
        <f t="shared" ref="AF5:AF36" si="13">+AE5+O5</f>
        <v>11.94</v>
      </c>
      <c r="AG5" s="44">
        <f t="shared" ref="AG5:AG36" si="14">+AF5+P5</f>
        <v>12.36</v>
      </c>
      <c r="AH5" s="44">
        <f t="shared" ref="AH5:AH36" si="15">+AG5+Q5</f>
        <v>12.49</v>
      </c>
      <c r="AI5" s="44" t="str">
        <f>VLOOKUP(A5,'Op Unit Vlookup'!A:B,2,0)</f>
        <v>COE GENERAL</v>
      </c>
    </row>
    <row r="6" spans="1:35">
      <c r="A6" s="52" t="s">
        <v>266</v>
      </c>
      <c r="B6" s="51">
        <v>3.31</v>
      </c>
      <c r="C6" s="50">
        <v>-0.01</v>
      </c>
      <c r="D6" s="50"/>
      <c r="E6" s="50">
        <v>-0.19</v>
      </c>
      <c r="F6" s="50">
        <v>0.14000000000000001</v>
      </c>
      <c r="G6" s="50">
        <v>0.02</v>
      </c>
      <c r="H6" s="50">
        <v>0.04</v>
      </c>
      <c r="I6" s="50">
        <v>-0.23</v>
      </c>
      <c r="J6" s="50">
        <v>0.09</v>
      </c>
      <c r="K6" s="50">
        <v>-0.25</v>
      </c>
      <c r="L6" s="50">
        <v>0.01</v>
      </c>
      <c r="M6" s="50"/>
      <c r="N6" s="50">
        <v>-0.72</v>
      </c>
      <c r="O6" s="50">
        <v>-0.01</v>
      </c>
      <c r="P6" s="50">
        <v>0.08</v>
      </c>
      <c r="Q6" s="50">
        <v>-0.03</v>
      </c>
      <c r="R6" s="49">
        <v>2.2500000000000004</v>
      </c>
      <c r="S6" s="44">
        <f t="shared" si="0"/>
        <v>3.31</v>
      </c>
      <c r="T6" s="44">
        <f t="shared" si="1"/>
        <v>3.3000000000000003</v>
      </c>
      <c r="U6" s="44">
        <f t="shared" si="2"/>
        <v>3.3000000000000003</v>
      </c>
      <c r="V6" s="44">
        <f t="shared" si="3"/>
        <v>3.1100000000000003</v>
      </c>
      <c r="W6" s="44">
        <f t="shared" si="4"/>
        <v>3.2500000000000004</v>
      </c>
      <c r="X6" s="44">
        <f t="shared" si="5"/>
        <v>3.2700000000000005</v>
      </c>
      <c r="Y6" s="44">
        <f t="shared" si="6"/>
        <v>3.3100000000000005</v>
      </c>
      <c r="Z6" s="44">
        <f t="shared" si="7"/>
        <v>3.0800000000000005</v>
      </c>
      <c r="AA6" s="44">
        <f t="shared" si="8"/>
        <v>3.1700000000000004</v>
      </c>
      <c r="AB6" s="44">
        <f t="shared" si="9"/>
        <v>2.9200000000000004</v>
      </c>
      <c r="AC6" s="44">
        <f t="shared" si="10"/>
        <v>2.93</v>
      </c>
      <c r="AD6" s="44">
        <f t="shared" si="11"/>
        <v>2.93</v>
      </c>
      <c r="AE6" s="44">
        <f t="shared" si="12"/>
        <v>2.21</v>
      </c>
      <c r="AF6" s="44">
        <f t="shared" si="13"/>
        <v>2.2000000000000002</v>
      </c>
      <c r="AG6" s="44">
        <f t="shared" si="14"/>
        <v>2.2800000000000002</v>
      </c>
      <c r="AH6" s="44">
        <f t="shared" si="15"/>
        <v>2.2500000000000004</v>
      </c>
      <c r="AI6" s="44" t="str">
        <f>VLOOKUP(A6,'Op Unit Vlookup'!A:B,2,0)</f>
        <v>COG GENERAL</v>
      </c>
    </row>
    <row r="7" spans="1:35">
      <c r="A7" s="52" t="s">
        <v>265</v>
      </c>
      <c r="B7" s="51">
        <v>8.61</v>
      </c>
      <c r="C7" s="50">
        <v>-0.34</v>
      </c>
      <c r="D7" s="50"/>
      <c r="E7" s="50">
        <v>-0.33</v>
      </c>
      <c r="F7" s="50">
        <v>0.4</v>
      </c>
      <c r="G7" s="50">
        <v>0.04</v>
      </c>
      <c r="H7" s="50">
        <v>0.09</v>
      </c>
      <c r="I7" s="50">
        <v>-0.73</v>
      </c>
      <c r="J7" s="50">
        <v>0.01</v>
      </c>
      <c r="K7" s="50">
        <v>-0.62</v>
      </c>
      <c r="L7" s="50">
        <v>0.03</v>
      </c>
      <c r="M7" s="50">
        <v>-0.14000000000000001</v>
      </c>
      <c r="N7" s="50">
        <v>-1.74</v>
      </c>
      <c r="O7" s="50">
        <v>-0.05</v>
      </c>
      <c r="P7" s="50">
        <v>0.18</v>
      </c>
      <c r="Q7" s="50">
        <v>-0.08</v>
      </c>
      <c r="R7" s="49">
        <v>5.3299999999999983</v>
      </c>
      <c r="S7" s="44">
        <f t="shared" si="0"/>
        <v>8.61</v>
      </c>
      <c r="T7" s="44">
        <f t="shared" si="1"/>
        <v>8.27</v>
      </c>
      <c r="U7" s="44">
        <f t="shared" si="2"/>
        <v>8.27</v>
      </c>
      <c r="V7" s="44">
        <f t="shared" si="3"/>
        <v>7.9399999999999995</v>
      </c>
      <c r="W7" s="44">
        <f t="shared" si="4"/>
        <v>8.34</v>
      </c>
      <c r="X7" s="44">
        <f t="shared" si="5"/>
        <v>8.379999999999999</v>
      </c>
      <c r="Y7" s="44">
        <f t="shared" si="6"/>
        <v>8.4699999999999989</v>
      </c>
      <c r="Z7" s="44">
        <f t="shared" si="7"/>
        <v>7.7399999999999984</v>
      </c>
      <c r="AA7" s="44">
        <f t="shared" si="8"/>
        <v>7.7499999999999982</v>
      </c>
      <c r="AB7" s="44">
        <f t="shared" si="9"/>
        <v>7.1299999999999981</v>
      </c>
      <c r="AC7" s="44">
        <f t="shared" si="10"/>
        <v>7.1599999999999984</v>
      </c>
      <c r="AD7" s="44">
        <f t="shared" si="11"/>
        <v>7.0199999999999987</v>
      </c>
      <c r="AE7" s="44">
        <f t="shared" si="12"/>
        <v>5.2799999999999985</v>
      </c>
      <c r="AF7" s="44">
        <f t="shared" si="13"/>
        <v>5.2299999999999986</v>
      </c>
      <c r="AG7" s="44">
        <f t="shared" si="14"/>
        <v>5.4099999999999984</v>
      </c>
      <c r="AH7" s="44">
        <f t="shared" si="15"/>
        <v>5.3299999999999983</v>
      </c>
      <c r="AI7" s="44" t="str">
        <f>VLOOKUP(A7,'Op Unit Vlookup'!A:B,2,0)</f>
        <v>IAG GENERAL</v>
      </c>
    </row>
    <row r="8" spans="1:35">
      <c r="A8" s="52" t="s">
        <v>264</v>
      </c>
      <c r="B8" s="51">
        <v>6.39</v>
      </c>
      <c r="C8" s="50">
        <v>-0.08</v>
      </c>
      <c r="D8" s="50"/>
      <c r="E8" s="50">
        <v>-0.21</v>
      </c>
      <c r="F8" s="50">
        <v>0.28999999999999998</v>
      </c>
      <c r="G8" s="50">
        <v>0.03</v>
      </c>
      <c r="H8" s="50">
        <v>0.08</v>
      </c>
      <c r="I8" s="50">
        <v>-0.21</v>
      </c>
      <c r="J8" s="50">
        <v>0.02</v>
      </c>
      <c r="K8" s="50">
        <v>0.06</v>
      </c>
      <c r="L8" s="50">
        <v>0.02</v>
      </c>
      <c r="M8" s="50">
        <v>-0.06</v>
      </c>
      <c r="N8" s="50">
        <v>-1.56</v>
      </c>
      <c r="O8" s="50">
        <v>-0.15</v>
      </c>
      <c r="P8" s="50">
        <v>0.17</v>
      </c>
      <c r="Q8" s="50">
        <v>-0.23</v>
      </c>
      <c r="R8" s="49">
        <v>4.5599999999999987</v>
      </c>
      <c r="S8" s="44">
        <f t="shared" si="0"/>
        <v>6.39</v>
      </c>
      <c r="T8" s="44">
        <f t="shared" si="1"/>
        <v>6.31</v>
      </c>
      <c r="U8" s="44">
        <f t="shared" si="2"/>
        <v>6.31</v>
      </c>
      <c r="V8" s="44">
        <f t="shared" si="3"/>
        <v>6.1</v>
      </c>
      <c r="W8" s="44">
        <f t="shared" si="4"/>
        <v>6.39</v>
      </c>
      <c r="X8" s="44">
        <f t="shared" si="5"/>
        <v>6.42</v>
      </c>
      <c r="Y8" s="44">
        <f t="shared" si="6"/>
        <v>6.5</v>
      </c>
      <c r="Z8" s="44">
        <f t="shared" si="7"/>
        <v>6.29</v>
      </c>
      <c r="AA8" s="44">
        <f t="shared" si="8"/>
        <v>6.31</v>
      </c>
      <c r="AB8" s="44">
        <f t="shared" si="9"/>
        <v>6.3699999999999992</v>
      </c>
      <c r="AC8" s="44">
        <f t="shared" si="10"/>
        <v>6.3899999999999988</v>
      </c>
      <c r="AD8" s="44">
        <f t="shared" si="11"/>
        <v>6.3299999999999992</v>
      </c>
      <c r="AE8" s="44">
        <f t="shared" si="12"/>
        <v>4.7699999999999996</v>
      </c>
      <c r="AF8" s="44">
        <f t="shared" si="13"/>
        <v>4.6199999999999992</v>
      </c>
      <c r="AG8" s="44">
        <f t="shared" si="14"/>
        <v>4.7899999999999991</v>
      </c>
      <c r="AH8" s="44">
        <f t="shared" si="15"/>
        <v>4.5599999999999987</v>
      </c>
      <c r="AI8" s="44" t="str">
        <f>VLOOKUP(A8,'Op Unit Vlookup'!A:B,2,0)</f>
        <v>KSG GENERAL</v>
      </c>
    </row>
    <row r="9" spans="1:35">
      <c r="A9" s="52" t="s">
        <v>263</v>
      </c>
      <c r="B9" s="51">
        <v>9.7899999999999991</v>
      </c>
      <c r="C9" s="50">
        <v>-0.32</v>
      </c>
      <c r="D9" s="50"/>
      <c r="E9" s="50">
        <v>-0.42</v>
      </c>
      <c r="F9" s="50">
        <v>0.45</v>
      </c>
      <c r="G9" s="50">
        <v>0.04</v>
      </c>
      <c r="H9" s="50">
        <v>0.1</v>
      </c>
      <c r="I9" s="50">
        <v>-0.96</v>
      </c>
      <c r="J9" s="50">
        <v>0.38</v>
      </c>
      <c r="K9" s="50">
        <v>-0.12</v>
      </c>
      <c r="L9" s="50">
        <v>0.03</v>
      </c>
      <c r="M9" s="50">
        <v>-0.19</v>
      </c>
      <c r="N9" s="50">
        <v>-2.1800000000000002</v>
      </c>
      <c r="O9" s="50">
        <v>-7.0000000000000007E-2</v>
      </c>
      <c r="P9" s="50">
        <v>0.23</v>
      </c>
      <c r="Q9" s="50">
        <v>-0.04</v>
      </c>
      <c r="R9" s="49">
        <v>6.719999999999998</v>
      </c>
      <c r="S9" s="44">
        <f t="shared" si="0"/>
        <v>9.7899999999999991</v>
      </c>
      <c r="T9" s="44">
        <f t="shared" si="1"/>
        <v>9.4699999999999989</v>
      </c>
      <c r="U9" s="44">
        <f t="shared" si="2"/>
        <v>9.4699999999999989</v>
      </c>
      <c r="V9" s="44">
        <f t="shared" si="3"/>
        <v>9.0499999999999989</v>
      </c>
      <c r="W9" s="44">
        <f t="shared" si="4"/>
        <v>9.4999999999999982</v>
      </c>
      <c r="X9" s="44">
        <f t="shared" si="5"/>
        <v>9.5399999999999974</v>
      </c>
      <c r="Y9" s="44">
        <f t="shared" si="6"/>
        <v>9.639999999999997</v>
      </c>
      <c r="Z9" s="44">
        <f t="shared" si="7"/>
        <v>8.6799999999999962</v>
      </c>
      <c r="AA9" s="44">
        <f t="shared" si="8"/>
        <v>9.0599999999999969</v>
      </c>
      <c r="AB9" s="44">
        <f t="shared" si="9"/>
        <v>8.9399999999999977</v>
      </c>
      <c r="AC9" s="44">
        <f t="shared" si="10"/>
        <v>8.9699999999999971</v>
      </c>
      <c r="AD9" s="44">
        <f t="shared" si="11"/>
        <v>8.7799999999999976</v>
      </c>
      <c r="AE9" s="44">
        <f t="shared" si="12"/>
        <v>6.5999999999999979</v>
      </c>
      <c r="AF9" s="44">
        <f t="shared" si="13"/>
        <v>6.5299999999999976</v>
      </c>
      <c r="AG9" s="44">
        <f t="shared" si="14"/>
        <v>6.759999999999998</v>
      </c>
      <c r="AH9" s="44">
        <f t="shared" si="15"/>
        <v>6.719999999999998</v>
      </c>
      <c r="AI9" s="44" t="str">
        <f>VLOOKUP(A9,'Op Unit Vlookup'!A:B,2,0)</f>
        <v>NEG GENERAL</v>
      </c>
    </row>
    <row r="10" spans="1:35">
      <c r="A10" s="52" t="s">
        <v>262</v>
      </c>
      <c r="B10" s="51">
        <v>22.94</v>
      </c>
      <c r="C10" s="50">
        <v>-0.86</v>
      </c>
      <c r="D10" s="50"/>
      <c r="E10" s="50">
        <v>-1.31</v>
      </c>
      <c r="F10" s="50">
        <v>0.87</v>
      </c>
      <c r="G10" s="50">
        <v>7.0000000000000007E-2</v>
      </c>
      <c r="H10" s="50">
        <v>0.39</v>
      </c>
      <c r="I10" s="50">
        <v>-0.86</v>
      </c>
      <c r="J10" s="50">
        <v>0.06</v>
      </c>
      <c r="K10" s="50">
        <v>-0.7</v>
      </c>
      <c r="L10" s="50">
        <v>0.05</v>
      </c>
      <c r="M10" s="50">
        <v>0.28000000000000003</v>
      </c>
      <c r="N10" s="50">
        <v>-4.99</v>
      </c>
      <c r="O10" s="50">
        <v>-7.0000000000000007E-2</v>
      </c>
      <c r="P10" s="50">
        <v>0.53</v>
      </c>
      <c r="Q10" s="50">
        <v>0.17</v>
      </c>
      <c r="R10" s="49">
        <v>16.570000000000007</v>
      </c>
      <c r="S10" s="44">
        <f t="shared" si="0"/>
        <v>22.94</v>
      </c>
      <c r="T10" s="44">
        <f t="shared" si="1"/>
        <v>22.080000000000002</v>
      </c>
      <c r="U10" s="44">
        <f t="shared" si="2"/>
        <v>22.080000000000002</v>
      </c>
      <c r="V10" s="44">
        <f t="shared" si="3"/>
        <v>20.770000000000003</v>
      </c>
      <c r="W10" s="44">
        <f t="shared" si="4"/>
        <v>21.640000000000004</v>
      </c>
      <c r="X10" s="44">
        <f t="shared" si="5"/>
        <v>21.710000000000004</v>
      </c>
      <c r="Y10" s="44">
        <f t="shared" si="6"/>
        <v>22.100000000000005</v>
      </c>
      <c r="Z10" s="44">
        <f t="shared" si="7"/>
        <v>21.240000000000006</v>
      </c>
      <c r="AA10" s="44">
        <f t="shared" si="8"/>
        <v>21.300000000000004</v>
      </c>
      <c r="AB10" s="44">
        <f t="shared" si="9"/>
        <v>20.600000000000005</v>
      </c>
      <c r="AC10" s="44">
        <f t="shared" si="10"/>
        <v>20.650000000000006</v>
      </c>
      <c r="AD10" s="44">
        <f t="shared" si="11"/>
        <v>20.930000000000007</v>
      </c>
      <c r="AE10" s="44">
        <f t="shared" si="12"/>
        <v>15.940000000000007</v>
      </c>
      <c r="AF10" s="44">
        <f t="shared" si="13"/>
        <v>15.870000000000006</v>
      </c>
      <c r="AG10" s="44">
        <f t="shared" si="14"/>
        <v>16.400000000000006</v>
      </c>
      <c r="AH10" s="44">
        <f t="shared" si="15"/>
        <v>16.570000000000007</v>
      </c>
      <c r="AI10" s="44" t="str">
        <f>VLOOKUP(A10,'Op Unit Vlookup'!A:B,2,0)</f>
        <v>BHP GENERAL</v>
      </c>
    </row>
    <row r="11" spans="1:35">
      <c r="A11" s="52" t="s">
        <v>261</v>
      </c>
      <c r="B11" s="51">
        <v>9.17</v>
      </c>
      <c r="C11" s="50">
        <v>-0.45</v>
      </c>
      <c r="D11" s="50"/>
      <c r="E11" s="50">
        <v>-0.42</v>
      </c>
      <c r="F11" s="50">
        <v>0.33</v>
      </c>
      <c r="G11" s="50">
        <v>0.02</v>
      </c>
      <c r="H11" s="50">
        <v>0.16</v>
      </c>
      <c r="I11" s="50">
        <v>-0.13</v>
      </c>
      <c r="J11" s="50">
        <v>0.68</v>
      </c>
      <c r="K11" s="50">
        <v>2.61</v>
      </c>
      <c r="L11" s="50">
        <v>0.08</v>
      </c>
      <c r="M11" s="50">
        <v>0.6</v>
      </c>
      <c r="N11" s="50">
        <v>-2.99</v>
      </c>
      <c r="O11" s="50">
        <v>-0.54</v>
      </c>
      <c r="P11" s="50">
        <v>0.31</v>
      </c>
      <c r="Q11" s="50">
        <v>-7.0000000000000007E-2</v>
      </c>
      <c r="R11" s="49">
        <v>9.3599999999999977</v>
      </c>
      <c r="S11" s="44">
        <f t="shared" si="0"/>
        <v>9.17</v>
      </c>
      <c r="T11" s="44">
        <f t="shared" si="1"/>
        <v>8.7200000000000006</v>
      </c>
      <c r="U11" s="44">
        <f t="shared" si="2"/>
        <v>8.7200000000000006</v>
      </c>
      <c r="V11" s="44">
        <f t="shared" si="3"/>
        <v>8.3000000000000007</v>
      </c>
      <c r="W11" s="44">
        <f t="shared" si="4"/>
        <v>8.6300000000000008</v>
      </c>
      <c r="X11" s="44">
        <f t="shared" si="5"/>
        <v>8.65</v>
      </c>
      <c r="Y11" s="44">
        <f t="shared" si="6"/>
        <v>8.81</v>
      </c>
      <c r="Z11" s="44">
        <f t="shared" si="7"/>
        <v>8.68</v>
      </c>
      <c r="AA11" s="44">
        <f t="shared" si="8"/>
        <v>9.36</v>
      </c>
      <c r="AB11" s="44">
        <f t="shared" si="9"/>
        <v>11.969999999999999</v>
      </c>
      <c r="AC11" s="44">
        <f t="shared" si="10"/>
        <v>12.049999999999999</v>
      </c>
      <c r="AD11" s="44">
        <f t="shared" si="11"/>
        <v>12.649999999999999</v>
      </c>
      <c r="AE11" s="44">
        <f t="shared" si="12"/>
        <v>9.6599999999999984</v>
      </c>
      <c r="AF11" s="44">
        <f t="shared" si="13"/>
        <v>9.1199999999999974</v>
      </c>
      <c r="AG11" s="44">
        <f t="shared" si="14"/>
        <v>9.4299999999999979</v>
      </c>
      <c r="AH11" s="44">
        <f t="shared" si="15"/>
        <v>9.3599999999999977</v>
      </c>
      <c r="AI11" s="44" t="str">
        <f>VLOOKUP(A11,'Op Unit Vlookup'!A:B,2,0)</f>
        <v>CHY GENERAL</v>
      </c>
    </row>
    <row r="12" spans="1:35">
      <c r="A12" s="52" t="s">
        <v>260</v>
      </c>
      <c r="B12" s="51"/>
      <c r="C12" s="50"/>
      <c r="D12" s="50"/>
      <c r="E12" s="50"/>
      <c r="F12" s="50"/>
      <c r="G12" s="50"/>
      <c r="H12" s="50"/>
      <c r="I12" s="50"/>
      <c r="J12" s="50"/>
      <c r="K12" s="50"/>
      <c r="L12" s="50"/>
      <c r="M12" s="50">
        <v>0.01</v>
      </c>
      <c r="N12" s="50"/>
      <c r="O12" s="50">
        <v>0.01</v>
      </c>
      <c r="P12" s="50"/>
      <c r="Q12" s="50">
        <v>-0.01</v>
      </c>
      <c r="R12" s="49">
        <v>0.01</v>
      </c>
      <c r="S12" s="44">
        <f t="shared" si="0"/>
        <v>0</v>
      </c>
      <c r="T12" s="44">
        <f t="shared" si="1"/>
        <v>0</v>
      </c>
      <c r="U12" s="44">
        <f t="shared" si="2"/>
        <v>0</v>
      </c>
      <c r="V12" s="44">
        <f t="shared" si="3"/>
        <v>0</v>
      </c>
      <c r="W12" s="44">
        <f t="shared" si="4"/>
        <v>0</v>
      </c>
      <c r="X12" s="44">
        <f t="shared" si="5"/>
        <v>0</v>
      </c>
      <c r="Y12" s="44">
        <f t="shared" si="6"/>
        <v>0</v>
      </c>
      <c r="Z12" s="44">
        <f t="shared" si="7"/>
        <v>0</v>
      </c>
      <c r="AA12" s="44">
        <f t="shared" si="8"/>
        <v>0</v>
      </c>
      <c r="AB12" s="44">
        <f t="shared" si="9"/>
        <v>0</v>
      </c>
      <c r="AC12" s="44">
        <f t="shared" si="10"/>
        <v>0</v>
      </c>
      <c r="AD12" s="44">
        <f t="shared" si="11"/>
        <v>0.01</v>
      </c>
      <c r="AE12" s="44">
        <f t="shared" si="12"/>
        <v>0.01</v>
      </c>
      <c r="AF12" s="44">
        <f t="shared" si="13"/>
        <v>0.02</v>
      </c>
      <c r="AG12" s="44">
        <f t="shared" si="14"/>
        <v>0.02</v>
      </c>
      <c r="AH12" s="44">
        <f t="shared" si="15"/>
        <v>0.01</v>
      </c>
      <c r="AI12" s="44" t="str">
        <f>VLOOKUP(A12,'Op Unit Vlookup'!A:B,2,0)</f>
        <v>SHO GENERAL</v>
      </c>
    </row>
    <row r="13" spans="1:35">
      <c r="A13" s="52" t="s">
        <v>259</v>
      </c>
      <c r="B13" s="51"/>
      <c r="C13" s="50"/>
      <c r="D13" s="50"/>
      <c r="E13" s="50"/>
      <c r="F13" s="50"/>
      <c r="G13" s="50"/>
      <c r="H13" s="50"/>
      <c r="I13" s="50"/>
      <c r="J13" s="50"/>
      <c r="K13" s="50"/>
      <c r="L13" s="50"/>
      <c r="M13" s="50">
        <v>0.23</v>
      </c>
      <c r="N13" s="50">
        <v>-0.06</v>
      </c>
      <c r="O13" s="50">
        <v>0.24</v>
      </c>
      <c r="P13" s="50">
        <v>0.02</v>
      </c>
      <c r="Q13" s="50">
        <v>-0.05</v>
      </c>
      <c r="R13" s="49">
        <v>0.38000000000000006</v>
      </c>
      <c r="S13" s="44">
        <f t="shared" si="0"/>
        <v>0</v>
      </c>
      <c r="T13" s="44">
        <f t="shared" si="1"/>
        <v>0</v>
      </c>
      <c r="U13" s="44">
        <f t="shared" si="2"/>
        <v>0</v>
      </c>
      <c r="V13" s="44">
        <f t="shared" si="3"/>
        <v>0</v>
      </c>
      <c r="W13" s="44">
        <f t="shared" si="4"/>
        <v>0</v>
      </c>
      <c r="X13" s="44">
        <f t="shared" si="5"/>
        <v>0</v>
      </c>
      <c r="Y13" s="44">
        <f t="shared" si="6"/>
        <v>0</v>
      </c>
      <c r="Z13" s="44">
        <f t="shared" si="7"/>
        <v>0</v>
      </c>
      <c r="AA13" s="44">
        <f t="shared" si="8"/>
        <v>0</v>
      </c>
      <c r="AB13" s="44">
        <f t="shared" si="9"/>
        <v>0</v>
      </c>
      <c r="AC13" s="44">
        <f t="shared" si="10"/>
        <v>0</v>
      </c>
      <c r="AD13" s="44">
        <f t="shared" si="11"/>
        <v>0.23</v>
      </c>
      <c r="AE13" s="44">
        <f t="shared" si="12"/>
        <v>0.17</v>
      </c>
      <c r="AF13" s="44">
        <f t="shared" si="13"/>
        <v>0.41000000000000003</v>
      </c>
      <c r="AG13" s="44">
        <f t="shared" si="14"/>
        <v>0.43000000000000005</v>
      </c>
      <c r="AH13" s="44">
        <f t="shared" si="15"/>
        <v>0.38000000000000006</v>
      </c>
      <c r="AI13" s="44" t="str">
        <f>VLOOKUP(A13,'Op Unit Vlookup'!A:B,2,0)</f>
        <v>NWW GENERAL</v>
      </c>
    </row>
    <row r="14" spans="1:35">
      <c r="A14" s="52" t="s">
        <v>258</v>
      </c>
      <c r="B14" s="51">
        <v>4.66</v>
      </c>
      <c r="C14" s="50">
        <v>0.62</v>
      </c>
      <c r="D14" s="50"/>
      <c r="E14" s="50">
        <v>0.37</v>
      </c>
      <c r="F14" s="50">
        <v>0.41</v>
      </c>
      <c r="G14" s="50">
        <v>7.0000000000000007E-2</v>
      </c>
      <c r="H14" s="50"/>
      <c r="I14" s="50">
        <v>0.43</v>
      </c>
      <c r="J14" s="50">
        <v>1.02</v>
      </c>
      <c r="K14" s="50">
        <v>-0.37</v>
      </c>
      <c r="L14" s="50">
        <v>0.08</v>
      </c>
      <c r="M14" s="50">
        <v>0.14000000000000001</v>
      </c>
      <c r="N14" s="50">
        <v>0.96</v>
      </c>
      <c r="O14" s="50">
        <v>-1.49</v>
      </c>
      <c r="P14" s="50">
        <v>0.27</v>
      </c>
      <c r="Q14" s="50">
        <v>0.77</v>
      </c>
      <c r="R14" s="49">
        <v>7.9399999999999995</v>
      </c>
      <c r="S14" s="44">
        <f t="shared" si="0"/>
        <v>4.66</v>
      </c>
      <c r="T14" s="44">
        <f t="shared" si="1"/>
        <v>5.28</v>
      </c>
      <c r="U14" s="44">
        <f t="shared" si="2"/>
        <v>5.28</v>
      </c>
      <c r="V14" s="44">
        <f t="shared" si="3"/>
        <v>5.65</v>
      </c>
      <c r="W14" s="44">
        <f t="shared" si="4"/>
        <v>6.0600000000000005</v>
      </c>
      <c r="X14" s="44">
        <f t="shared" si="5"/>
        <v>6.1300000000000008</v>
      </c>
      <c r="Y14" s="44">
        <f t="shared" si="6"/>
        <v>6.1300000000000008</v>
      </c>
      <c r="Z14" s="44">
        <f t="shared" si="7"/>
        <v>6.5600000000000005</v>
      </c>
      <c r="AA14" s="44">
        <f t="shared" si="8"/>
        <v>7.58</v>
      </c>
      <c r="AB14" s="44">
        <f t="shared" si="9"/>
        <v>7.21</v>
      </c>
      <c r="AC14" s="44">
        <f t="shared" si="10"/>
        <v>7.29</v>
      </c>
      <c r="AD14" s="44">
        <f t="shared" si="11"/>
        <v>7.43</v>
      </c>
      <c r="AE14" s="44">
        <f t="shared" si="12"/>
        <v>8.39</v>
      </c>
      <c r="AF14" s="44">
        <f t="shared" si="13"/>
        <v>6.9</v>
      </c>
      <c r="AG14" s="44">
        <f t="shared" si="14"/>
        <v>7.17</v>
      </c>
      <c r="AH14" s="44">
        <f t="shared" si="15"/>
        <v>7.9399999999999995</v>
      </c>
      <c r="AI14" s="44" t="str">
        <f>VLOOKUP(A14,'Op Unit Vlookup'!A:B,2,0)</f>
        <v>UHC GENERAL</v>
      </c>
    </row>
    <row r="15" spans="1:35">
      <c r="A15" s="52" t="s">
        <v>257</v>
      </c>
      <c r="B15" s="51"/>
      <c r="C15" s="50"/>
      <c r="D15" s="50"/>
      <c r="E15" s="50"/>
      <c r="F15" s="50"/>
      <c r="G15" s="50"/>
      <c r="H15" s="50"/>
      <c r="I15" s="50"/>
      <c r="J15" s="50"/>
      <c r="K15" s="50"/>
      <c r="L15" s="50"/>
      <c r="M15" s="50"/>
      <c r="N15" s="50">
        <v>6.92</v>
      </c>
      <c r="O15" s="50">
        <v>1.82</v>
      </c>
      <c r="P15" s="50">
        <v>0.31</v>
      </c>
      <c r="Q15" s="50">
        <v>0.28000000000000003</v>
      </c>
      <c r="R15" s="49">
        <v>9.33</v>
      </c>
      <c r="S15" s="44">
        <f t="shared" si="0"/>
        <v>0</v>
      </c>
      <c r="T15" s="44">
        <f t="shared" si="1"/>
        <v>0</v>
      </c>
      <c r="U15" s="44">
        <f t="shared" si="2"/>
        <v>0</v>
      </c>
      <c r="V15" s="44">
        <f t="shared" si="3"/>
        <v>0</v>
      </c>
      <c r="W15" s="44">
        <f t="shared" si="4"/>
        <v>0</v>
      </c>
      <c r="X15" s="44">
        <f t="shared" si="5"/>
        <v>0</v>
      </c>
      <c r="Y15" s="44">
        <f t="shared" si="6"/>
        <v>0</v>
      </c>
      <c r="Z15" s="44">
        <f t="shared" si="7"/>
        <v>0</v>
      </c>
      <c r="AA15" s="44">
        <f t="shared" si="8"/>
        <v>0</v>
      </c>
      <c r="AB15" s="44">
        <f t="shared" si="9"/>
        <v>0</v>
      </c>
      <c r="AC15" s="44">
        <f t="shared" si="10"/>
        <v>0</v>
      </c>
      <c r="AD15" s="44">
        <f t="shared" si="11"/>
        <v>0</v>
      </c>
      <c r="AE15" s="44">
        <f t="shared" si="12"/>
        <v>6.92</v>
      </c>
      <c r="AF15" s="44">
        <f t="shared" si="13"/>
        <v>8.74</v>
      </c>
      <c r="AG15" s="44">
        <f t="shared" si="14"/>
        <v>9.0500000000000007</v>
      </c>
      <c r="AH15" s="44">
        <f t="shared" si="15"/>
        <v>9.33</v>
      </c>
      <c r="AI15" s="44" t="str">
        <f>VLOOKUP(A15,'Op Unit Vlookup'!A:B,2,0)</f>
        <v>ARG GENERAL</v>
      </c>
    </row>
    <row r="16" spans="1:35">
      <c r="A16" s="52" t="s">
        <v>256</v>
      </c>
      <c r="B16" s="51"/>
      <c r="C16" s="50"/>
      <c r="D16" s="50"/>
      <c r="E16" s="50"/>
      <c r="F16" s="50"/>
      <c r="G16" s="50"/>
      <c r="H16" s="50"/>
      <c r="I16" s="50"/>
      <c r="J16" s="50"/>
      <c r="K16" s="50"/>
      <c r="L16" s="50"/>
      <c r="M16" s="50"/>
      <c r="N16" s="50">
        <v>3.93</v>
      </c>
      <c r="O16" s="50">
        <v>0.33</v>
      </c>
      <c r="P16" s="50">
        <v>0.15</v>
      </c>
      <c r="Q16" s="50">
        <v>-0.14000000000000001</v>
      </c>
      <c r="R16" s="49">
        <v>4.2700000000000005</v>
      </c>
      <c r="S16" s="44">
        <f t="shared" si="0"/>
        <v>0</v>
      </c>
      <c r="T16" s="44">
        <f t="shared" si="1"/>
        <v>0</v>
      </c>
      <c r="U16" s="44">
        <f t="shared" si="2"/>
        <v>0</v>
      </c>
      <c r="V16" s="44">
        <f t="shared" si="3"/>
        <v>0</v>
      </c>
      <c r="W16" s="44">
        <f t="shared" si="4"/>
        <v>0</v>
      </c>
      <c r="X16" s="44">
        <f t="shared" si="5"/>
        <v>0</v>
      </c>
      <c r="Y16" s="44">
        <f t="shared" si="6"/>
        <v>0</v>
      </c>
      <c r="Z16" s="44">
        <f t="shared" si="7"/>
        <v>0</v>
      </c>
      <c r="AA16" s="44">
        <f t="shared" si="8"/>
        <v>0</v>
      </c>
      <c r="AB16" s="44">
        <f t="shared" si="9"/>
        <v>0</v>
      </c>
      <c r="AC16" s="44">
        <f t="shared" si="10"/>
        <v>0</v>
      </c>
      <c r="AD16" s="44">
        <f t="shared" si="11"/>
        <v>0</v>
      </c>
      <c r="AE16" s="44">
        <f t="shared" si="12"/>
        <v>3.93</v>
      </c>
      <c r="AF16" s="44">
        <f t="shared" si="13"/>
        <v>4.26</v>
      </c>
      <c r="AG16" s="44">
        <f t="shared" si="14"/>
        <v>4.41</v>
      </c>
      <c r="AH16" s="44">
        <f t="shared" si="15"/>
        <v>4.2700000000000005</v>
      </c>
      <c r="AI16" s="44" t="str">
        <f>VLOOKUP(A16,'Op Unit Vlookup'!A:B,2,0)</f>
        <v>COGD GENERAL</v>
      </c>
    </row>
    <row r="17" spans="1:35">
      <c r="A17" s="52" t="s">
        <v>255</v>
      </c>
      <c r="B17" s="51"/>
      <c r="C17" s="50"/>
      <c r="D17" s="50"/>
      <c r="E17" s="50"/>
      <c r="F17" s="50"/>
      <c r="G17" s="50"/>
      <c r="H17" s="50"/>
      <c r="I17" s="50"/>
      <c r="J17" s="50"/>
      <c r="K17" s="50"/>
      <c r="L17" s="50"/>
      <c r="M17" s="50"/>
      <c r="N17" s="50">
        <v>4.6100000000000003</v>
      </c>
      <c r="O17" s="50">
        <v>0.86</v>
      </c>
      <c r="P17" s="50">
        <v>0.19</v>
      </c>
      <c r="Q17" s="50">
        <v>-0.21</v>
      </c>
      <c r="R17" s="49">
        <v>5.4500000000000011</v>
      </c>
      <c r="S17" s="44">
        <f t="shared" si="0"/>
        <v>0</v>
      </c>
      <c r="T17" s="44">
        <f t="shared" si="1"/>
        <v>0</v>
      </c>
      <c r="U17" s="44">
        <f t="shared" si="2"/>
        <v>0</v>
      </c>
      <c r="V17" s="44">
        <f t="shared" si="3"/>
        <v>0</v>
      </c>
      <c r="W17" s="44">
        <f t="shared" si="4"/>
        <v>0</v>
      </c>
      <c r="X17" s="44">
        <f t="shared" si="5"/>
        <v>0</v>
      </c>
      <c r="Y17" s="44">
        <f t="shared" si="6"/>
        <v>0</v>
      </c>
      <c r="Z17" s="44">
        <f t="shared" si="7"/>
        <v>0</v>
      </c>
      <c r="AA17" s="44">
        <f t="shared" si="8"/>
        <v>0</v>
      </c>
      <c r="AB17" s="44">
        <f t="shared" si="9"/>
        <v>0</v>
      </c>
      <c r="AC17" s="44">
        <f t="shared" si="10"/>
        <v>0</v>
      </c>
      <c r="AD17" s="44">
        <f t="shared" si="11"/>
        <v>0</v>
      </c>
      <c r="AE17" s="44">
        <f t="shared" si="12"/>
        <v>4.6100000000000003</v>
      </c>
      <c r="AF17" s="44">
        <f t="shared" si="13"/>
        <v>5.4700000000000006</v>
      </c>
      <c r="AG17" s="44">
        <f t="shared" si="14"/>
        <v>5.660000000000001</v>
      </c>
      <c r="AH17" s="44">
        <f t="shared" si="15"/>
        <v>5.4500000000000011</v>
      </c>
      <c r="AI17" s="44" t="str">
        <f>VLOOKUP(A17,'Op Unit Vlookup'!A:B,2,0)</f>
        <v>NEGD GENERAL</v>
      </c>
    </row>
    <row r="18" spans="1:35">
      <c r="A18" s="52" t="s">
        <v>254</v>
      </c>
      <c r="B18" s="51"/>
      <c r="C18" s="50"/>
      <c r="D18" s="50"/>
      <c r="E18" s="50"/>
      <c r="F18" s="50"/>
      <c r="G18" s="50"/>
      <c r="H18" s="50"/>
      <c r="I18" s="50"/>
      <c r="J18" s="50"/>
      <c r="K18" s="50"/>
      <c r="L18" s="50"/>
      <c r="M18" s="50"/>
      <c r="N18" s="50">
        <v>3.52</v>
      </c>
      <c r="O18" s="50">
        <v>0.38</v>
      </c>
      <c r="P18" s="50">
        <v>0.14000000000000001</v>
      </c>
      <c r="Q18" s="50">
        <v>-0.15</v>
      </c>
      <c r="R18" s="49">
        <v>3.89</v>
      </c>
      <c r="S18" s="44">
        <f t="shared" si="0"/>
        <v>0</v>
      </c>
      <c r="T18" s="44">
        <f t="shared" si="1"/>
        <v>0</v>
      </c>
      <c r="U18" s="44">
        <f t="shared" si="2"/>
        <v>0</v>
      </c>
      <c r="V18" s="44">
        <f t="shared" si="3"/>
        <v>0</v>
      </c>
      <c r="W18" s="44">
        <f t="shared" si="4"/>
        <v>0</v>
      </c>
      <c r="X18" s="44">
        <f t="shared" si="5"/>
        <v>0</v>
      </c>
      <c r="Y18" s="44">
        <f t="shared" si="6"/>
        <v>0</v>
      </c>
      <c r="Z18" s="44">
        <f t="shared" si="7"/>
        <v>0</v>
      </c>
      <c r="AA18" s="44">
        <f t="shared" si="8"/>
        <v>0</v>
      </c>
      <c r="AB18" s="44">
        <f t="shared" si="9"/>
        <v>0</v>
      </c>
      <c r="AC18" s="44">
        <f t="shared" si="10"/>
        <v>0</v>
      </c>
      <c r="AD18" s="44">
        <f t="shared" si="11"/>
        <v>0</v>
      </c>
      <c r="AE18" s="44">
        <f t="shared" si="12"/>
        <v>3.52</v>
      </c>
      <c r="AF18" s="44">
        <f t="shared" si="13"/>
        <v>3.9</v>
      </c>
      <c r="AG18" s="44">
        <f t="shared" si="14"/>
        <v>4.04</v>
      </c>
      <c r="AH18" s="44">
        <f t="shared" si="15"/>
        <v>3.89</v>
      </c>
      <c r="AI18" s="44" t="str">
        <f>VLOOKUP(A18,'Op Unit Vlookup'!A:B,2,0)</f>
        <v>WYGD GENERAL</v>
      </c>
    </row>
    <row r="19" spans="1:35">
      <c r="A19" s="52" t="s">
        <v>253</v>
      </c>
      <c r="B19" s="51"/>
      <c r="C19" s="50"/>
      <c r="D19" s="50"/>
      <c r="E19" s="50"/>
      <c r="F19" s="50"/>
      <c r="G19" s="50"/>
      <c r="H19" s="50"/>
      <c r="I19" s="50"/>
      <c r="J19" s="50"/>
      <c r="K19" s="50"/>
      <c r="L19" s="50"/>
      <c r="M19" s="50"/>
      <c r="N19" s="50">
        <v>1.99</v>
      </c>
      <c r="O19" s="50">
        <v>0.33</v>
      </c>
      <c r="P19" s="50">
        <v>0.08</v>
      </c>
      <c r="Q19" s="50">
        <v>0.01</v>
      </c>
      <c r="R19" s="49">
        <v>2.4099999999999997</v>
      </c>
      <c r="S19" s="44">
        <f t="shared" si="0"/>
        <v>0</v>
      </c>
      <c r="T19" s="44">
        <f t="shared" si="1"/>
        <v>0</v>
      </c>
      <c r="U19" s="44">
        <f t="shared" si="2"/>
        <v>0</v>
      </c>
      <c r="V19" s="44">
        <f t="shared" si="3"/>
        <v>0</v>
      </c>
      <c r="W19" s="44">
        <f t="shared" si="4"/>
        <v>0</v>
      </c>
      <c r="X19" s="44">
        <f t="shared" si="5"/>
        <v>0</v>
      </c>
      <c r="Y19" s="44">
        <f t="shared" si="6"/>
        <v>0</v>
      </c>
      <c r="Z19" s="44">
        <f t="shared" si="7"/>
        <v>0</v>
      </c>
      <c r="AA19" s="44">
        <f t="shared" si="8"/>
        <v>0</v>
      </c>
      <c r="AB19" s="44">
        <f t="shared" si="9"/>
        <v>0</v>
      </c>
      <c r="AC19" s="44">
        <f t="shared" si="10"/>
        <v>0</v>
      </c>
      <c r="AD19" s="44">
        <f t="shared" si="11"/>
        <v>0</v>
      </c>
      <c r="AE19" s="44">
        <f t="shared" si="12"/>
        <v>1.99</v>
      </c>
      <c r="AF19" s="44">
        <f t="shared" si="13"/>
        <v>2.3199999999999998</v>
      </c>
      <c r="AG19" s="44">
        <f t="shared" si="14"/>
        <v>2.4</v>
      </c>
      <c r="AH19" s="44">
        <f t="shared" si="15"/>
        <v>2.4099999999999997</v>
      </c>
      <c r="AI19" s="44" t="str">
        <f>VLOOKUP(A19,'Op Unit Vlookup'!A:B,2,0)</f>
        <v>CGT GENERAL</v>
      </c>
    </row>
    <row r="20" spans="1:35">
      <c r="A20" s="52" t="s">
        <v>252</v>
      </c>
      <c r="B20" s="51"/>
      <c r="C20" s="50"/>
      <c r="D20" s="50"/>
      <c r="E20" s="50"/>
      <c r="F20" s="50"/>
      <c r="G20" s="50"/>
      <c r="H20" s="50"/>
      <c r="I20" s="50"/>
      <c r="J20" s="50"/>
      <c r="K20" s="50"/>
      <c r="L20" s="50"/>
      <c r="M20" s="50"/>
      <c r="N20" s="50">
        <v>0.33</v>
      </c>
      <c r="O20" s="50">
        <v>0.33</v>
      </c>
      <c r="P20" s="50">
        <v>0.02</v>
      </c>
      <c r="Q20" s="50">
        <v>-0.18</v>
      </c>
      <c r="R20" s="49">
        <v>0.5</v>
      </c>
      <c r="S20" s="44">
        <f t="shared" si="0"/>
        <v>0</v>
      </c>
      <c r="T20" s="44">
        <f t="shared" si="1"/>
        <v>0</v>
      </c>
      <c r="U20" s="44">
        <f t="shared" si="2"/>
        <v>0</v>
      </c>
      <c r="V20" s="44">
        <f t="shared" si="3"/>
        <v>0</v>
      </c>
      <c r="W20" s="44">
        <f t="shared" si="4"/>
        <v>0</v>
      </c>
      <c r="X20" s="44">
        <f t="shared" si="5"/>
        <v>0</v>
      </c>
      <c r="Y20" s="44">
        <f t="shared" si="6"/>
        <v>0</v>
      </c>
      <c r="Z20" s="44">
        <f t="shared" si="7"/>
        <v>0</v>
      </c>
      <c r="AA20" s="44">
        <f t="shared" si="8"/>
        <v>0</v>
      </c>
      <c r="AB20" s="44">
        <f t="shared" si="9"/>
        <v>0</v>
      </c>
      <c r="AC20" s="44">
        <f t="shared" si="10"/>
        <v>0</v>
      </c>
      <c r="AD20" s="44">
        <f t="shared" si="11"/>
        <v>0</v>
      </c>
      <c r="AE20" s="44">
        <f t="shared" si="12"/>
        <v>0.33</v>
      </c>
      <c r="AF20" s="44">
        <f t="shared" si="13"/>
        <v>0.66</v>
      </c>
      <c r="AG20" s="44">
        <f t="shared" si="14"/>
        <v>0.68</v>
      </c>
      <c r="AH20" s="44">
        <f t="shared" si="15"/>
        <v>0.5</v>
      </c>
      <c r="AI20" s="44" t="str">
        <f>VLOOKUP(A20,'Op Unit Vlookup'!A:B,2,0)</f>
        <v>ES GENERAL</v>
      </c>
    </row>
    <row r="21" spans="1:35">
      <c r="A21" s="52" t="s">
        <v>251</v>
      </c>
      <c r="B21" s="51">
        <v>6.4</v>
      </c>
      <c r="C21" s="50">
        <v>0.02</v>
      </c>
      <c r="D21" s="50"/>
      <c r="E21" s="50">
        <v>7.0000000000000007E-2</v>
      </c>
      <c r="F21" s="50">
        <v>0.36</v>
      </c>
      <c r="G21" s="50">
        <v>-0.36</v>
      </c>
      <c r="H21" s="50">
        <v>0.05</v>
      </c>
      <c r="I21" s="50">
        <v>-0.98</v>
      </c>
      <c r="J21" s="50">
        <v>-0.63</v>
      </c>
      <c r="K21" s="50">
        <v>-0.41</v>
      </c>
      <c r="L21" s="50">
        <v>0.01</v>
      </c>
      <c r="M21" s="50">
        <v>7.0000000000000007E-2</v>
      </c>
      <c r="N21" s="50">
        <v>-1.1299999999999999</v>
      </c>
      <c r="O21" s="50">
        <v>-0.41</v>
      </c>
      <c r="P21" s="50">
        <v>0.11</v>
      </c>
      <c r="Q21" s="50">
        <v>0.11</v>
      </c>
      <c r="R21" s="49">
        <v>3.2800000000000002</v>
      </c>
      <c r="S21" s="44">
        <f t="shared" si="0"/>
        <v>6.4</v>
      </c>
      <c r="T21" s="44">
        <f t="shared" si="1"/>
        <v>6.42</v>
      </c>
      <c r="U21" s="44">
        <f t="shared" si="2"/>
        <v>6.42</v>
      </c>
      <c r="V21" s="44">
        <f t="shared" si="3"/>
        <v>6.49</v>
      </c>
      <c r="W21" s="44">
        <f t="shared" si="4"/>
        <v>6.8500000000000005</v>
      </c>
      <c r="X21" s="44">
        <f t="shared" si="5"/>
        <v>6.49</v>
      </c>
      <c r="Y21" s="44">
        <f t="shared" si="6"/>
        <v>6.54</v>
      </c>
      <c r="Z21" s="44">
        <f t="shared" si="7"/>
        <v>5.5600000000000005</v>
      </c>
      <c r="AA21" s="44">
        <f t="shared" si="8"/>
        <v>4.9300000000000006</v>
      </c>
      <c r="AB21" s="44">
        <f t="shared" si="9"/>
        <v>4.5200000000000005</v>
      </c>
      <c r="AC21" s="44">
        <f t="shared" si="10"/>
        <v>4.53</v>
      </c>
      <c r="AD21" s="44">
        <f t="shared" si="11"/>
        <v>4.6000000000000005</v>
      </c>
      <c r="AE21" s="44">
        <f t="shared" si="12"/>
        <v>3.4700000000000006</v>
      </c>
      <c r="AF21" s="44">
        <f t="shared" si="13"/>
        <v>3.0600000000000005</v>
      </c>
      <c r="AG21" s="44">
        <f t="shared" si="14"/>
        <v>3.1700000000000004</v>
      </c>
      <c r="AH21" s="44">
        <f t="shared" si="15"/>
        <v>3.2800000000000002</v>
      </c>
      <c r="AI21" s="44" t="str">
        <f>VLOOKUP(A21,'Op Unit Vlookup'!A:B,2,0)</f>
        <v>WRD GENERAL</v>
      </c>
    </row>
    <row r="22" spans="1:35">
      <c r="A22" s="52" t="s">
        <v>250</v>
      </c>
      <c r="B22" s="51">
        <v>2.54</v>
      </c>
      <c r="C22" s="50">
        <v>-0.28000000000000003</v>
      </c>
      <c r="D22" s="50"/>
      <c r="E22" s="50">
        <v>-0.13</v>
      </c>
      <c r="F22" s="50">
        <v>7.0000000000000007E-2</v>
      </c>
      <c r="G22" s="50"/>
      <c r="H22" s="50">
        <v>0.05</v>
      </c>
      <c r="I22" s="50">
        <v>-0.14000000000000001</v>
      </c>
      <c r="J22" s="50"/>
      <c r="K22" s="50">
        <v>0.51</v>
      </c>
      <c r="L22" s="50">
        <v>0.01</v>
      </c>
      <c r="M22" s="50">
        <v>-0.11</v>
      </c>
      <c r="N22" s="50">
        <v>-0.59</v>
      </c>
      <c r="O22" s="50">
        <v>-0.08</v>
      </c>
      <c r="P22" s="50">
        <v>7.0000000000000007E-2</v>
      </c>
      <c r="Q22" s="50">
        <v>-0.1</v>
      </c>
      <c r="R22" s="49">
        <v>1.8199999999999992</v>
      </c>
      <c r="S22" s="44">
        <f t="shared" si="0"/>
        <v>2.54</v>
      </c>
      <c r="T22" s="44">
        <f t="shared" si="1"/>
        <v>2.2599999999999998</v>
      </c>
      <c r="U22" s="44">
        <f t="shared" si="2"/>
        <v>2.2599999999999998</v>
      </c>
      <c r="V22" s="44">
        <f t="shared" si="3"/>
        <v>2.13</v>
      </c>
      <c r="W22" s="44">
        <f t="shared" si="4"/>
        <v>2.1999999999999997</v>
      </c>
      <c r="X22" s="44">
        <f t="shared" si="5"/>
        <v>2.1999999999999997</v>
      </c>
      <c r="Y22" s="44">
        <f t="shared" si="6"/>
        <v>2.2499999999999996</v>
      </c>
      <c r="Z22" s="44">
        <f t="shared" si="7"/>
        <v>2.1099999999999994</v>
      </c>
      <c r="AA22" s="44">
        <f t="shared" si="8"/>
        <v>2.1099999999999994</v>
      </c>
      <c r="AB22" s="44">
        <f t="shared" si="9"/>
        <v>2.6199999999999992</v>
      </c>
      <c r="AC22" s="44">
        <f t="shared" si="10"/>
        <v>2.629999999999999</v>
      </c>
      <c r="AD22" s="44">
        <f t="shared" si="11"/>
        <v>2.5199999999999991</v>
      </c>
      <c r="AE22" s="44">
        <f t="shared" si="12"/>
        <v>1.9299999999999993</v>
      </c>
      <c r="AF22" s="44">
        <f t="shared" si="13"/>
        <v>1.8499999999999992</v>
      </c>
      <c r="AG22" s="44">
        <f t="shared" si="14"/>
        <v>1.9199999999999993</v>
      </c>
      <c r="AH22" s="44">
        <f t="shared" si="15"/>
        <v>1.8199999999999992</v>
      </c>
      <c r="AI22" s="44" t="str">
        <f>VLOOKUP(A22,'Op Unit Vlookup'!A:B,2,0)</f>
        <v>BHW GENERAL</v>
      </c>
    </row>
    <row r="23" spans="1:35">
      <c r="A23" s="52" t="s">
        <v>249</v>
      </c>
      <c r="B23" s="51">
        <v>3.07</v>
      </c>
      <c r="C23" s="50">
        <v>0.01</v>
      </c>
      <c r="D23" s="50"/>
      <c r="E23" s="50">
        <v>1.02</v>
      </c>
      <c r="F23" s="50">
        <v>-4.0999999999999996</v>
      </c>
      <c r="G23" s="50"/>
      <c r="H23" s="50"/>
      <c r="I23" s="50"/>
      <c r="J23" s="50"/>
      <c r="K23" s="50"/>
      <c r="L23" s="50"/>
      <c r="M23" s="50"/>
      <c r="N23" s="50"/>
      <c r="O23" s="50"/>
      <c r="P23" s="50"/>
      <c r="Q23" s="50"/>
      <c r="R23" s="49">
        <v>0</v>
      </c>
      <c r="S23" s="44">
        <f t="shared" si="0"/>
        <v>3.07</v>
      </c>
      <c r="T23" s="44">
        <f t="shared" si="1"/>
        <v>3.0799999999999996</v>
      </c>
      <c r="U23" s="44">
        <f t="shared" si="2"/>
        <v>3.0799999999999996</v>
      </c>
      <c r="V23" s="44">
        <f t="shared" si="3"/>
        <v>4.0999999999999996</v>
      </c>
      <c r="W23" s="44">
        <f t="shared" si="4"/>
        <v>0</v>
      </c>
      <c r="X23" s="44">
        <f t="shared" si="5"/>
        <v>0</v>
      </c>
      <c r="Y23" s="44">
        <f t="shared" si="6"/>
        <v>0</v>
      </c>
      <c r="Z23" s="44">
        <f t="shared" si="7"/>
        <v>0</v>
      </c>
      <c r="AA23" s="44">
        <f t="shared" si="8"/>
        <v>0</v>
      </c>
      <c r="AB23" s="44">
        <f t="shared" si="9"/>
        <v>0</v>
      </c>
      <c r="AC23" s="44">
        <f t="shared" si="10"/>
        <v>0</v>
      </c>
      <c r="AD23" s="44">
        <f t="shared" si="11"/>
        <v>0</v>
      </c>
      <c r="AE23" s="44">
        <f t="shared" si="12"/>
        <v>0</v>
      </c>
      <c r="AF23" s="44">
        <f t="shared" si="13"/>
        <v>0</v>
      </c>
      <c r="AG23" s="44">
        <f t="shared" si="14"/>
        <v>0</v>
      </c>
      <c r="AH23" s="44">
        <f t="shared" si="15"/>
        <v>0</v>
      </c>
      <c r="AI23" s="44" t="str">
        <f>VLOOKUP(A23,'Op Unit Vlookup'!A:B,2,0)</f>
        <v>ENS GENERAL</v>
      </c>
    </row>
    <row r="24" spans="1:35">
      <c r="A24" s="52" t="s">
        <v>248</v>
      </c>
      <c r="B24" s="51">
        <v>0.23</v>
      </c>
      <c r="C24" s="50">
        <v>-0.23</v>
      </c>
      <c r="D24" s="50"/>
      <c r="E24" s="50"/>
      <c r="F24" s="50"/>
      <c r="G24" s="50"/>
      <c r="H24" s="50"/>
      <c r="I24" s="50"/>
      <c r="J24" s="50"/>
      <c r="K24" s="50"/>
      <c r="L24" s="50"/>
      <c r="M24" s="50"/>
      <c r="N24" s="50"/>
      <c r="O24" s="50"/>
      <c r="P24" s="50"/>
      <c r="Q24" s="50"/>
      <c r="R24" s="49">
        <v>0</v>
      </c>
      <c r="S24" s="44">
        <f t="shared" si="0"/>
        <v>0.23</v>
      </c>
      <c r="T24" s="44">
        <f t="shared" si="1"/>
        <v>0</v>
      </c>
      <c r="U24" s="44">
        <f t="shared" si="2"/>
        <v>0</v>
      </c>
      <c r="V24" s="44">
        <f t="shared" si="3"/>
        <v>0</v>
      </c>
      <c r="W24" s="44">
        <f t="shared" si="4"/>
        <v>0</v>
      </c>
      <c r="X24" s="44">
        <f t="shared" si="5"/>
        <v>0</v>
      </c>
      <c r="Y24" s="44">
        <f t="shared" si="6"/>
        <v>0</v>
      </c>
      <c r="Z24" s="44">
        <f t="shared" si="7"/>
        <v>0</v>
      </c>
      <c r="AA24" s="44">
        <f t="shared" si="8"/>
        <v>0</v>
      </c>
      <c r="AB24" s="44">
        <f t="shared" si="9"/>
        <v>0</v>
      </c>
      <c r="AC24" s="44">
        <f t="shared" si="10"/>
        <v>0</v>
      </c>
      <c r="AD24" s="44">
        <f t="shared" si="11"/>
        <v>0</v>
      </c>
      <c r="AE24" s="44">
        <f t="shared" si="12"/>
        <v>0</v>
      </c>
      <c r="AF24" s="44">
        <f t="shared" si="13"/>
        <v>0</v>
      </c>
      <c r="AG24" s="44">
        <f t="shared" si="14"/>
        <v>0</v>
      </c>
      <c r="AH24" s="44">
        <f t="shared" si="15"/>
        <v>0</v>
      </c>
      <c r="AI24" s="44" t="str">
        <f>VLOOKUP(A24,'Op Unit Vlookup'!A:B,2,0)</f>
        <v>ID GENERAL</v>
      </c>
    </row>
    <row r="25" spans="1:35">
      <c r="A25" s="52" t="s">
        <v>247</v>
      </c>
      <c r="B25" s="51"/>
      <c r="C25" s="50"/>
      <c r="D25" s="50"/>
      <c r="E25" s="50"/>
      <c r="F25" s="50"/>
      <c r="G25" s="50"/>
      <c r="H25" s="50"/>
      <c r="I25" s="50"/>
      <c r="J25" s="50"/>
      <c r="K25" s="50"/>
      <c r="L25" s="50"/>
      <c r="M25" s="50"/>
      <c r="N25" s="50">
        <v>3.71</v>
      </c>
      <c r="O25" s="50">
        <v>-0.21</v>
      </c>
      <c r="P25" s="50">
        <v>0.12</v>
      </c>
      <c r="Q25" s="50">
        <v>-0.18</v>
      </c>
      <c r="R25" s="49">
        <v>3.44</v>
      </c>
      <c r="S25" s="44">
        <f t="shared" si="0"/>
        <v>0</v>
      </c>
      <c r="T25" s="44">
        <f t="shared" si="1"/>
        <v>0</v>
      </c>
      <c r="U25" s="44">
        <f t="shared" si="2"/>
        <v>0</v>
      </c>
      <c r="V25" s="44">
        <f t="shared" si="3"/>
        <v>0</v>
      </c>
      <c r="W25" s="44">
        <f t="shared" si="4"/>
        <v>0</v>
      </c>
      <c r="X25" s="44">
        <f t="shared" si="5"/>
        <v>0</v>
      </c>
      <c r="Y25" s="44">
        <f t="shared" si="6"/>
        <v>0</v>
      </c>
      <c r="Z25" s="44">
        <f t="shared" si="7"/>
        <v>0</v>
      </c>
      <c r="AA25" s="44">
        <f t="shared" si="8"/>
        <v>0</v>
      </c>
      <c r="AB25" s="44">
        <f t="shared" si="9"/>
        <v>0</v>
      </c>
      <c r="AC25" s="44">
        <f t="shared" si="10"/>
        <v>0</v>
      </c>
      <c r="AD25" s="44">
        <f t="shared" si="11"/>
        <v>0</v>
      </c>
      <c r="AE25" s="44">
        <f t="shared" si="12"/>
        <v>3.71</v>
      </c>
      <c r="AF25" s="44">
        <f t="shared" si="13"/>
        <v>3.5</v>
      </c>
      <c r="AG25" s="44">
        <f t="shared" si="14"/>
        <v>3.62</v>
      </c>
      <c r="AH25" s="44">
        <f t="shared" si="15"/>
        <v>3.44</v>
      </c>
      <c r="AI25" s="44" t="str">
        <f>VLOOKUP(A25,'Op Unit Vlookup'!A:B,2,0)</f>
        <v>BHEG COIPP ALLOCATION</v>
      </c>
    </row>
    <row r="26" spans="1:35">
      <c r="A26" s="52" t="s">
        <v>246</v>
      </c>
      <c r="B26" s="51"/>
      <c r="C26" s="50">
        <v>0.06</v>
      </c>
      <c r="D26" s="50"/>
      <c r="E26" s="50">
        <v>0.03</v>
      </c>
      <c r="F26" s="50">
        <v>-0.09</v>
      </c>
      <c r="G26" s="50"/>
      <c r="H26" s="50"/>
      <c r="I26" s="50"/>
      <c r="J26" s="50"/>
      <c r="K26" s="50"/>
      <c r="L26" s="50"/>
      <c r="M26" s="50"/>
      <c r="N26" s="50"/>
      <c r="O26" s="50"/>
      <c r="P26" s="50"/>
      <c r="Q26" s="50"/>
      <c r="R26" s="49">
        <v>0</v>
      </c>
      <c r="S26" s="44">
        <f t="shared" si="0"/>
        <v>0</v>
      </c>
      <c r="T26" s="44">
        <f t="shared" si="1"/>
        <v>0.06</v>
      </c>
      <c r="U26" s="44">
        <f t="shared" si="2"/>
        <v>0.06</v>
      </c>
      <c r="V26" s="44">
        <f t="shared" si="3"/>
        <v>0.09</v>
      </c>
      <c r="W26" s="44">
        <f t="shared" si="4"/>
        <v>0</v>
      </c>
      <c r="X26" s="44">
        <f t="shared" si="5"/>
        <v>0</v>
      </c>
      <c r="Y26" s="44">
        <f t="shared" si="6"/>
        <v>0</v>
      </c>
      <c r="Z26" s="44">
        <f t="shared" si="7"/>
        <v>0</v>
      </c>
      <c r="AA26" s="44">
        <f t="shared" si="8"/>
        <v>0</v>
      </c>
      <c r="AB26" s="44">
        <f t="shared" si="9"/>
        <v>0</v>
      </c>
      <c r="AC26" s="44">
        <f t="shared" si="10"/>
        <v>0</v>
      </c>
      <c r="AD26" s="44">
        <f t="shared" si="11"/>
        <v>0</v>
      </c>
      <c r="AE26" s="44">
        <f t="shared" si="12"/>
        <v>0</v>
      </c>
      <c r="AF26" s="44">
        <f t="shared" si="13"/>
        <v>0</v>
      </c>
      <c r="AG26" s="44">
        <f t="shared" si="14"/>
        <v>0</v>
      </c>
      <c r="AH26" s="44">
        <f t="shared" si="15"/>
        <v>0</v>
      </c>
      <c r="AI26" s="44" t="str">
        <f>VLOOKUP(A26,'Op Unit Vlookup'!A:B,2,0)</f>
        <v>EMS GENERAL</v>
      </c>
    </row>
    <row r="27" spans="1:35">
      <c r="A27" s="52" t="s">
        <v>245</v>
      </c>
      <c r="B27" s="51">
        <v>0.02</v>
      </c>
      <c r="C27" s="50">
        <v>-0.02</v>
      </c>
      <c r="D27" s="50"/>
      <c r="E27" s="50"/>
      <c r="F27" s="50"/>
      <c r="G27" s="50"/>
      <c r="H27" s="50"/>
      <c r="I27" s="50"/>
      <c r="J27" s="50"/>
      <c r="K27" s="50"/>
      <c r="L27" s="50"/>
      <c r="M27" s="50"/>
      <c r="N27" s="50"/>
      <c r="O27" s="50"/>
      <c r="P27" s="50"/>
      <c r="Q27" s="50"/>
      <c r="R27" s="49">
        <v>0</v>
      </c>
      <c r="S27" s="44">
        <f t="shared" si="0"/>
        <v>0.02</v>
      </c>
      <c r="T27" s="44">
        <f t="shared" si="1"/>
        <v>0</v>
      </c>
      <c r="U27" s="44">
        <f t="shared" si="2"/>
        <v>0</v>
      </c>
      <c r="V27" s="44">
        <f t="shared" si="3"/>
        <v>0</v>
      </c>
      <c r="W27" s="44">
        <f t="shared" si="4"/>
        <v>0</v>
      </c>
      <c r="X27" s="44">
        <f t="shared" si="5"/>
        <v>0</v>
      </c>
      <c r="Y27" s="44">
        <f t="shared" si="6"/>
        <v>0</v>
      </c>
      <c r="Z27" s="44">
        <f t="shared" si="7"/>
        <v>0</v>
      </c>
      <c r="AA27" s="44">
        <f t="shared" si="8"/>
        <v>0</v>
      </c>
      <c r="AB27" s="44">
        <f t="shared" si="9"/>
        <v>0</v>
      </c>
      <c r="AC27" s="44">
        <f t="shared" si="10"/>
        <v>0</v>
      </c>
      <c r="AD27" s="44">
        <f t="shared" si="11"/>
        <v>0</v>
      </c>
      <c r="AE27" s="44">
        <f t="shared" si="12"/>
        <v>0</v>
      </c>
      <c r="AF27" s="44">
        <f t="shared" si="13"/>
        <v>0</v>
      </c>
      <c r="AG27" s="44">
        <f t="shared" si="14"/>
        <v>0</v>
      </c>
      <c r="AH27" s="44">
        <f t="shared" si="15"/>
        <v>0</v>
      </c>
      <c r="AI27" s="44" t="str">
        <f>VLOOKUP(A27,'Op Unit Vlookup'!A:B,2,0)</f>
        <v>NR GENERAL</v>
      </c>
    </row>
    <row r="28" spans="1:35">
      <c r="A28" s="52" t="s">
        <v>244</v>
      </c>
      <c r="B28" s="51">
        <v>6.51</v>
      </c>
      <c r="C28" s="50">
        <v>-0.04</v>
      </c>
      <c r="D28" s="50">
        <v>-6.47</v>
      </c>
      <c r="E28" s="50"/>
      <c r="F28" s="50"/>
      <c r="G28" s="50"/>
      <c r="H28" s="50"/>
      <c r="I28" s="50"/>
      <c r="J28" s="50"/>
      <c r="K28" s="50"/>
      <c r="L28" s="50"/>
      <c r="M28" s="50"/>
      <c r="N28" s="50"/>
      <c r="O28" s="50"/>
      <c r="P28" s="50"/>
      <c r="Q28" s="50"/>
      <c r="R28" s="49">
        <v>0</v>
      </c>
      <c r="S28" s="44">
        <f t="shared" si="0"/>
        <v>6.51</v>
      </c>
      <c r="T28" s="44">
        <f t="shared" si="1"/>
        <v>6.47</v>
      </c>
      <c r="U28" s="44">
        <f t="shared" si="2"/>
        <v>0</v>
      </c>
      <c r="V28" s="44">
        <f t="shared" si="3"/>
        <v>0</v>
      </c>
      <c r="W28" s="44">
        <f t="shared" si="4"/>
        <v>0</v>
      </c>
      <c r="X28" s="44">
        <f t="shared" si="5"/>
        <v>0</v>
      </c>
      <c r="Y28" s="44">
        <f t="shared" si="6"/>
        <v>0</v>
      </c>
      <c r="Z28" s="44">
        <f t="shared" si="7"/>
        <v>0</v>
      </c>
      <c r="AA28" s="44">
        <f t="shared" si="8"/>
        <v>0</v>
      </c>
      <c r="AB28" s="44">
        <f t="shared" si="9"/>
        <v>0</v>
      </c>
      <c r="AC28" s="44">
        <f t="shared" si="10"/>
        <v>0</v>
      </c>
      <c r="AD28" s="44">
        <f t="shared" si="11"/>
        <v>0</v>
      </c>
      <c r="AE28" s="44">
        <f t="shared" si="12"/>
        <v>0</v>
      </c>
      <c r="AF28" s="44">
        <f t="shared" si="13"/>
        <v>0</v>
      </c>
      <c r="AG28" s="44">
        <f t="shared" si="14"/>
        <v>0</v>
      </c>
      <c r="AH28" s="44">
        <f t="shared" si="15"/>
        <v>0</v>
      </c>
      <c r="AI28" s="44" t="str">
        <f>VLOOKUP(A28,'Op Unit Vlookup'!A:B,2,0)</f>
        <v>NR BHEP CHARGES</v>
      </c>
    </row>
    <row r="29" spans="1:35">
      <c r="A29" s="52" t="s">
        <v>243</v>
      </c>
      <c r="B29" s="51">
        <v>3.78</v>
      </c>
      <c r="C29" s="50">
        <v>-0.26</v>
      </c>
      <c r="D29" s="50">
        <v>-3.52</v>
      </c>
      <c r="E29" s="50"/>
      <c r="F29" s="50"/>
      <c r="G29" s="50"/>
      <c r="H29" s="50"/>
      <c r="I29" s="50"/>
      <c r="J29" s="50"/>
      <c r="K29" s="50"/>
      <c r="L29" s="50"/>
      <c r="M29" s="50"/>
      <c r="N29" s="50"/>
      <c r="O29" s="50"/>
      <c r="P29" s="50"/>
      <c r="Q29" s="50"/>
      <c r="R29" s="49">
        <v>-4.4408920985006262E-16</v>
      </c>
      <c r="S29" s="44">
        <f t="shared" si="0"/>
        <v>3.78</v>
      </c>
      <c r="T29" s="44">
        <f t="shared" si="1"/>
        <v>3.5199999999999996</v>
      </c>
      <c r="U29" s="44">
        <f t="shared" si="2"/>
        <v>0</v>
      </c>
      <c r="V29" s="44">
        <f t="shared" si="3"/>
        <v>0</v>
      </c>
      <c r="W29" s="44">
        <f t="shared" si="4"/>
        <v>0</v>
      </c>
      <c r="X29" s="44">
        <f t="shared" si="5"/>
        <v>0</v>
      </c>
      <c r="Y29" s="44">
        <f t="shared" si="6"/>
        <v>0</v>
      </c>
      <c r="Z29" s="44">
        <f t="shared" si="7"/>
        <v>0</v>
      </c>
      <c r="AA29" s="44">
        <f t="shared" si="8"/>
        <v>0</v>
      </c>
      <c r="AB29" s="44">
        <f t="shared" si="9"/>
        <v>0</v>
      </c>
      <c r="AC29" s="44">
        <f t="shared" si="10"/>
        <v>0</v>
      </c>
      <c r="AD29" s="44">
        <f t="shared" si="11"/>
        <v>0</v>
      </c>
      <c r="AE29" s="44">
        <f t="shared" si="12"/>
        <v>0</v>
      </c>
      <c r="AF29" s="44">
        <f t="shared" si="13"/>
        <v>0</v>
      </c>
      <c r="AG29" s="44">
        <f t="shared" si="14"/>
        <v>0</v>
      </c>
      <c r="AH29" s="44">
        <f t="shared" si="15"/>
        <v>0</v>
      </c>
      <c r="AI29" s="44" t="str">
        <f>VLOOKUP(A29,'Op Unit Vlookup'!A:B,2,0)</f>
        <v>NR GAS RESOURCES CHARGES</v>
      </c>
    </row>
    <row r="30" spans="1:35">
      <c r="A30" s="52" t="s">
        <v>242</v>
      </c>
      <c r="B30" s="51">
        <v>1.41</v>
      </c>
      <c r="C30" s="50">
        <v>-0.1</v>
      </c>
      <c r="D30" s="50">
        <v>-1.31</v>
      </c>
      <c r="E30" s="50"/>
      <c r="F30" s="50"/>
      <c r="G30" s="50"/>
      <c r="H30" s="50"/>
      <c r="I30" s="50"/>
      <c r="J30" s="50"/>
      <c r="K30" s="50"/>
      <c r="L30" s="50"/>
      <c r="M30" s="50"/>
      <c r="N30" s="50"/>
      <c r="O30" s="50"/>
      <c r="P30" s="50"/>
      <c r="Q30" s="50"/>
      <c r="R30" s="49">
        <v>-2.2204460492503131E-16</v>
      </c>
      <c r="S30" s="44">
        <f t="shared" si="0"/>
        <v>1.41</v>
      </c>
      <c r="T30" s="44">
        <f t="shared" si="1"/>
        <v>1.3099999999999998</v>
      </c>
      <c r="U30" s="44">
        <f t="shared" si="2"/>
        <v>0</v>
      </c>
      <c r="V30" s="44">
        <f t="shared" si="3"/>
        <v>0</v>
      </c>
      <c r="W30" s="44">
        <f t="shared" si="4"/>
        <v>0</v>
      </c>
      <c r="X30" s="44">
        <f t="shared" si="5"/>
        <v>0</v>
      </c>
      <c r="Y30" s="44">
        <f t="shared" si="6"/>
        <v>0</v>
      </c>
      <c r="Z30" s="44">
        <f t="shared" si="7"/>
        <v>0</v>
      </c>
      <c r="AA30" s="44">
        <f t="shared" si="8"/>
        <v>0</v>
      </c>
      <c r="AB30" s="44">
        <f t="shared" si="9"/>
        <v>0</v>
      </c>
      <c r="AC30" s="44">
        <f t="shared" si="10"/>
        <v>0</v>
      </c>
      <c r="AD30" s="44">
        <f t="shared" si="11"/>
        <v>0</v>
      </c>
      <c r="AE30" s="44">
        <f t="shared" si="12"/>
        <v>0</v>
      </c>
      <c r="AF30" s="44">
        <f t="shared" si="13"/>
        <v>0</v>
      </c>
      <c r="AG30" s="44">
        <f t="shared" si="14"/>
        <v>0</v>
      </c>
      <c r="AH30" s="44">
        <f t="shared" si="15"/>
        <v>0</v>
      </c>
      <c r="AI30" s="44" t="str">
        <f>VLOOKUP(A30,'Op Unit Vlookup'!A:B,2,0)</f>
        <v>NR PLATEAU PROD CHARGES</v>
      </c>
    </row>
    <row r="31" spans="1:35">
      <c r="A31" s="52" t="s">
        <v>241</v>
      </c>
      <c r="B31" s="51">
        <v>0.45</v>
      </c>
      <c r="C31" s="50">
        <v>-0.11</v>
      </c>
      <c r="D31" s="50">
        <v>-0.34</v>
      </c>
      <c r="E31" s="50"/>
      <c r="F31" s="50"/>
      <c r="G31" s="50"/>
      <c r="H31" s="50"/>
      <c r="I31" s="50"/>
      <c r="J31" s="50"/>
      <c r="K31" s="50"/>
      <c r="L31" s="50"/>
      <c r="M31" s="50"/>
      <c r="N31" s="50"/>
      <c r="O31" s="50"/>
      <c r="P31" s="50"/>
      <c r="Q31" s="50"/>
      <c r="R31" s="49">
        <v>0</v>
      </c>
      <c r="S31" s="44">
        <f t="shared" si="0"/>
        <v>0.45</v>
      </c>
      <c r="T31" s="44">
        <f t="shared" si="1"/>
        <v>0.34</v>
      </c>
      <c r="U31" s="44">
        <f t="shared" si="2"/>
        <v>0</v>
      </c>
      <c r="V31" s="44">
        <f t="shared" si="3"/>
        <v>0</v>
      </c>
      <c r="W31" s="44">
        <f t="shared" si="4"/>
        <v>0</v>
      </c>
      <c r="X31" s="44">
        <f t="shared" si="5"/>
        <v>0</v>
      </c>
      <c r="Y31" s="44">
        <f t="shared" si="6"/>
        <v>0</v>
      </c>
      <c r="Z31" s="44">
        <f t="shared" si="7"/>
        <v>0</v>
      </c>
      <c r="AA31" s="44">
        <f t="shared" si="8"/>
        <v>0</v>
      </c>
      <c r="AB31" s="44">
        <f t="shared" si="9"/>
        <v>0</v>
      </c>
      <c r="AC31" s="44">
        <f t="shared" si="10"/>
        <v>0</v>
      </c>
      <c r="AD31" s="44">
        <f t="shared" si="11"/>
        <v>0</v>
      </c>
      <c r="AE31" s="44">
        <f t="shared" si="12"/>
        <v>0</v>
      </c>
      <c r="AF31" s="44">
        <f t="shared" si="13"/>
        <v>0</v>
      </c>
      <c r="AG31" s="44">
        <f t="shared" si="14"/>
        <v>0</v>
      </c>
      <c r="AH31" s="44">
        <f t="shared" si="15"/>
        <v>0</v>
      </c>
      <c r="AI31" s="44" t="str">
        <f>VLOOKUP(A31,'Op Unit Vlookup'!A:B,2,0)</f>
        <v>NR BHEP MIDSTREAM</v>
      </c>
    </row>
    <row r="32" spans="1:35">
      <c r="A32" s="52" t="s">
        <v>240</v>
      </c>
      <c r="B32" s="51">
        <v>0.15</v>
      </c>
      <c r="C32" s="50">
        <v>1.24</v>
      </c>
      <c r="D32" s="50"/>
      <c r="E32" s="50">
        <v>0.65</v>
      </c>
      <c r="F32" s="50"/>
      <c r="G32" s="50"/>
      <c r="H32" s="50">
        <v>0.1</v>
      </c>
      <c r="I32" s="50">
        <v>2.02</v>
      </c>
      <c r="J32" s="50">
        <v>-0.06</v>
      </c>
      <c r="K32" s="50">
        <v>0.83</v>
      </c>
      <c r="L32" s="50"/>
      <c r="M32" s="50">
        <v>-0.14000000000000001</v>
      </c>
      <c r="N32" s="50">
        <v>-4.79</v>
      </c>
      <c r="O32" s="50"/>
      <c r="P32" s="50"/>
      <c r="Q32" s="50"/>
      <c r="R32" s="49">
        <v>8.8817841970012523E-16</v>
      </c>
      <c r="S32" s="44">
        <f t="shared" si="0"/>
        <v>0.15</v>
      </c>
      <c r="T32" s="44">
        <f t="shared" si="1"/>
        <v>1.39</v>
      </c>
      <c r="U32" s="44">
        <f t="shared" si="2"/>
        <v>1.39</v>
      </c>
      <c r="V32" s="44">
        <f t="shared" si="3"/>
        <v>2.04</v>
      </c>
      <c r="W32" s="44">
        <f t="shared" si="4"/>
        <v>2.04</v>
      </c>
      <c r="X32" s="44">
        <f t="shared" si="5"/>
        <v>2.04</v>
      </c>
      <c r="Y32" s="44">
        <f t="shared" si="6"/>
        <v>2.14</v>
      </c>
      <c r="Z32" s="44">
        <f t="shared" si="7"/>
        <v>4.16</v>
      </c>
      <c r="AA32" s="44">
        <f t="shared" si="8"/>
        <v>4.1000000000000005</v>
      </c>
      <c r="AB32" s="44">
        <f t="shared" si="9"/>
        <v>4.9300000000000006</v>
      </c>
      <c r="AC32" s="44">
        <f t="shared" si="10"/>
        <v>4.9300000000000006</v>
      </c>
      <c r="AD32" s="44">
        <f t="shared" si="11"/>
        <v>4.7900000000000009</v>
      </c>
      <c r="AE32" s="44">
        <f t="shared" si="12"/>
        <v>0</v>
      </c>
      <c r="AF32" s="44">
        <f t="shared" si="13"/>
        <v>0</v>
      </c>
      <c r="AG32" s="44">
        <f t="shared" si="14"/>
        <v>0</v>
      </c>
      <c r="AH32" s="44">
        <f t="shared" si="15"/>
        <v>0</v>
      </c>
      <c r="AI32" s="44" t="str">
        <f>VLOOKUP(A32,'Op Unit Vlookup'!A:B,2,0)</f>
        <v>IPP GENERAL</v>
      </c>
    </row>
    <row r="33" spans="1:35">
      <c r="A33" s="52" t="s">
        <v>239</v>
      </c>
      <c r="B33" s="51"/>
      <c r="C33" s="50"/>
      <c r="D33" s="50">
        <v>6.47</v>
      </c>
      <c r="E33" s="50">
        <v>0.27</v>
      </c>
      <c r="F33" s="50">
        <v>0.26</v>
      </c>
      <c r="G33" s="50">
        <v>0.03</v>
      </c>
      <c r="H33" s="50">
        <v>-1.5</v>
      </c>
      <c r="I33" s="50">
        <v>0.75</v>
      </c>
      <c r="J33" s="50">
        <v>0.31</v>
      </c>
      <c r="K33" s="50">
        <v>-1.25</v>
      </c>
      <c r="L33" s="50">
        <v>-0.35</v>
      </c>
      <c r="M33" s="50">
        <v>-0.04</v>
      </c>
      <c r="N33" s="50">
        <v>-1.26</v>
      </c>
      <c r="O33" s="50">
        <v>-1.43</v>
      </c>
      <c r="P33" s="50">
        <v>-2.2599999999999998</v>
      </c>
      <c r="Q33" s="50"/>
      <c r="R33" s="49">
        <v>8.8817841970012523E-16</v>
      </c>
      <c r="S33" s="44">
        <f t="shared" si="0"/>
        <v>0</v>
      </c>
      <c r="T33" s="44">
        <f t="shared" si="1"/>
        <v>0</v>
      </c>
      <c r="U33" s="44">
        <f t="shared" si="2"/>
        <v>6.47</v>
      </c>
      <c r="V33" s="44">
        <f t="shared" si="3"/>
        <v>6.74</v>
      </c>
      <c r="W33" s="44">
        <f t="shared" si="4"/>
        <v>7</v>
      </c>
      <c r="X33" s="44">
        <f t="shared" si="5"/>
        <v>7.03</v>
      </c>
      <c r="Y33" s="44">
        <f t="shared" si="6"/>
        <v>5.53</v>
      </c>
      <c r="Z33" s="44">
        <f t="shared" si="7"/>
        <v>6.28</v>
      </c>
      <c r="AA33" s="44">
        <f t="shared" si="8"/>
        <v>6.59</v>
      </c>
      <c r="AB33" s="44">
        <f t="shared" si="9"/>
        <v>5.34</v>
      </c>
      <c r="AC33" s="44">
        <f t="shared" si="10"/>
        <v>4.99</v>
      </c>
      <c r="AD33" s="44">
        <f t="shared" si="11"/>
        <v>4.95</v>
      </c>
      <c r="AE33" s="44">
        <f t="shared" si="12"/>
        <v>3.6900000000000004</v>
      </c>
      <c r="AF33" s="44">
        <f t="shared" si="13"/>
        <v>2.2600000000000007</v>
      </c>
      <c r="AG33" s="44">
        <f t="shared" si="14"/>
        <v>0</v>
      </c>
      <c r="AH33" s="44">
        <f t="shared" si="15"/>
        <v>0</v>
      </c>
      <c r="AI33" s="44" t="str">
        <f>VLOOKUP(A33,'Op Unit Vlookup'!A:B,2,0)</f>
        <v>BHEP GENERAL CHARGES</v>
      </c>
    </row>
    <row r="34" spans="1:35">
      <c r="A34" s="52" t="s">
        <v>238</v>
      </c>
      <c r="B34" s="51"/>
      <c r="C34" s="50"/>
      <c r="D34" s="50">
        <v>3.52</v>
      </c>
      <c r="E34" s="50">
        <v>-0.35</v>
      </c>
      <c r="F34" s="50">
        <v>0.08</v>
      </c>
      <c r="G34" s="50"/>
      <c r="H34" s="50">
        <v>0.1</v>
      </c>
      <c r="I34" s="50">
        <v>-0.42</v>
      </c>
      <c r="J34" s="50">
        <v>-0.38</v>
      </c>
      <c r="K34" s="50">
        <v>-1.38</v>
      </c>
      <c r="L34" s="50"/>
      <c r="M34" s="50">
        <v>-0.72</v>
      </c>
      <c r="N34" s="50">
        <v>-0.11</v>
      </c>
      <c r="O34" s="50">
        <v>-0.12</v>
      </c>
      <c r="P34" s="50">
        <v>-0.22</v>
      </c>
      <c r="Q34" s="50"/>
      <c r="R34" s="49">
        <v>4.163336342344337E-16</v>
      </c>
      <c r="S34" s="44">
        <f t="shared" si="0"/>
        <v>0</v>
      </c>
      <c r="T34" s="44">
        <f t="shared" si="1"/>
        <v>0</v>
      </c>
      <c r="U34" s="44">
        <f t="shared" si="2"/>
        <v>3.52</v>
      </c>
      <c r="V34" s="44">
        <f t="shared" si="3"/>
        <v>3.17</v>
      </c>
      <c r="W34" s="44">
        <f t="shared" si="4"/>
        <v>3.25</v>
      </c>
      <c r="X34" s="44">
        <f t="shared" si="5"/>
        <v>3.25</v>
      </c>
      <c r="Y34" s="44">
        <f t="shared" si="6"/>
        <v>3.35</v>
      </c>
      <c r="Z34" s="44">
        <f t="shared" si="7"/>
        <v>2.93</v>
      </c>
      <c r="AA34" s="44">
        <f t="shared" si="8"/>
        <v>2.5500000000000003</v>
      </c>
      <c r="AB34" s="44">
        <f t="shared" si="9"/>
        <v>1.1700000000000004</v>
      </c>
      <c r="AC34" s="44">
        <f t="shared" si="10"/>
        <v>1.1700000000000004</v>
      </c>
      <c r="AD34" s="44">
        <f t="shared" si="11"/>
        <v>0.4500000000000004</v>
      </c>
      <c r="AE34" s="44">
        <f t="shared" si="12"/>
        <v>0.34000000000000041</v>
      </c>
      <c r="AF34" s="44">
        <f t="shared" si="13"/>
        <v>0.22000000000000042</v>
      </c>
      <c r="AG34" s="44">
        <f t="shared" si="14"/>
        <v>4.163336342344337E-16</v>
      </c>
      <c r="AH34" s="44">
        <f t="shared" si="15"/>
        <v>4.163336342344337E-16</v>
      </c>
      <c r="AI34" s="44" t="str">
        <f>VLOOKUP(A34,'Op Unit Vlookup'!A:B,2,0)</f>
        <v>BHEP GAS RESOURCE CHARGES</v>
      </c>
    </row>
    <row r="35" spans="1:35">
      <c r="A35" s="52" t="s">
        <v>237</v>
      </c>
      <c r="B35" s="51"/>
      <c r="C35" s="50"/>
      <c r="D35" s="50">
        <v>1.31</v>
      </c>
      <c r="E35" s="50">
        <v>0.13</v>
      </c>
      <c r="F35" s="50">
        <v>0.02</v>
      </c>
      <c r="G35" s="50"/>
      <c r="H35" s="50">
        <v>0.06</v>
      </c>
      <c r="I35" s="50">
        <v>-0.02</v>
      </c>
      <c r="J35" s="50">
        <v>0.01</v>
      </c>
      <c r="K35" s="50">
        <v>0.56000000000000005</v>
      </c>
      <c r="L35" s="50"/>
      <c r="M35" s="50">
        <v>-0.31</v>
      </c>
      <c r="N35" s="50">
        <v>-0.38</v>
      </c>
      <c r="O35" s="50">
        <v>-0.56999999999999995</v>
      </c>
      <c r="P35" s="50">
        <v>-0.81</v>
      </c>
      <c r="Q35" s="50"/>
      <c r="R35" s="49">
        <v>3.3306690738754696E-16</v>
      </c>
      <c r="S35" s="44">
        <f t="shared" si="0"/>
        <v>0</v>
      </c>
      <c r="T35" s="44">
        <f t="shared" si="1"/>
        <v>0</v>
      </c>
      <c r="U35" s="44">
        <f t="shared" si="2"/>
        <v>1.31</v>
      </c>
      <c r="V35" s="44">
        <f t="shared" si="3"/>
        <v>1.44</v>
      </c>
      <c r="W35" s="44">
        <f t="shared" si="4"/>
        <v>1.46</v>
      </c>
      <c r="X35" s="44">
        <f t="shared" si="5"/>
        <v>1.46</v>
      </c>
      <c r="Y35" s="44">
        <f t="shared" si="6"/>
        <v>1.52</v>
      </c>
      <c r="Z35" s="44">
        <f t="shared" si="7"/>
        <v>1.5</v>
      </c>
      <c r="AA35" s="44">
        <f t="shared" si="8"/>
        <v>1.51</v>
      </c>
      <c r="AB35" s="44">
        <f t="shared" si="9"/>
        <v>2.0700000000000003</v>
      </c>
      <c r="AC35" s="44">
        <f t="shared" si="10"/>
        <v>2.0700000000000003</v>
      </c>
      <c r="AD35" s="44">
        <f t="shared" si="11"/>
        <v>1.7600000000000002</v>
      </c>
      <c r="AE35" s="44">
        <f t="shared" si="12"/>
        <v>1.3800000000000003</v>
      </c>
      <c r="AF35" s="44">
        <f t="shared" si="13"/>
        <v>0.81000000000000039</v>
      </c>
      <c r="AG35" s="44">
        <f t="shared" si="14"/>
        <v>0</v>
      </c>
      <c r="AH35" s="44">
        <f t="shared" si="15"/>
        <v>0</v>
      </c>
      <c r="AI35" s="44" t="str">
        <f>VLOOKUP(A35,'Op Unit Vlookup'!A:B,2,0)</f>
        <v>BHEP PLATEAU PROD CHARGES</v>
      </c>
    </row>
    <row r="36" spans="1:35">
      <c r="A36" s="52" t="s">
        <v>236</v>
      </c>
      <c r="B36" s="51"/>
      <c r="C36" s="50"/>
      <c r="D36" s="50">
        <v>0.34</v>
      </c>
      <c r="E36" s="50">
        <v>-0.02</v>
      </c>
      <c r="F36" s="50">
        <v>0.01</v>
      </c>
      <c r="G36" s="50"/>
      <c r="H36" s="50">
        <v>0.01</v>
      </c>
      <c r="I36" s="50">
        <v>-0.03</v>
      </c>
      <c r="J36" s="50">
        <v>-0.01</v>
      </c>
      <c r="K36" s="50">
        <v>7.0000000000000007E-2</v>
      </c>
      <c r="L36" s="50"/>
      <c r="M36" s="50">
        <v>-0.11</v>
      </c>
      <c r="N36" s="50">
        <v>-0.06</v>
      </c>
      <c r="O36" s="50">
        <v>-0.09</v>
      </c>
      <c r="P36" s="50">
        <v>-0.11</v>
      </c>
      <c r="Q36" s="50"/>
      <c r="R36" s="49">
        <v>6.9388939039072284E-17</v>
      </c>
      <c r="S36" s="44">
        <f t="shared" si="0"/>
        <v>0</v>
      </c>
      <c r="T36" s="44">
        <f t="shared" si="1"/>
        <v>0</v>
      </c>
      <c r="U36" s="44">
        <f t="shared" si="2"/>
        <v>0.34</v>
      </c>
      <c r="V36" s="44">
        <f t="shared" si="3"/>
        <v>0.32</v>
      </c>
      <c r="W36" s="44">
        <f t="shared" si="4"/>
        <v>0.33</v>
      </c>
      <c r="X36" s="44">
        <f t="shared" si="5"/>
        <v>0.33</v>
      </c>
      <c r="Y36" s="44">
        <f t="shared" si="6"/>
        <v>0.34</v>
      </c>
      <c r="Z36" s="44">
        <f t="shared" si="7"/>
        <v>0.31000000000000005</v>
      </c>
      <c r="AA36" s="44">
        <f t="shared" si="8"/>
        <v>0.30000000000000004</v>
      </c>
      <c r="AB36" s="44">
        <f t="shared" si="9"/>
        <v>0.37000000000000005</v>
      </c>
      <c r="AC36" s="44">
        <f t="shared" si="10"/>
        <v>0.37000000000000005</v>
      </c>
      <c r="AD36" s="44">
        <f t="shared" si="11"/>
        <v>0.26000000000000006</v>
      </c>
      <c r="AE36" s="44">
        <f t="shared" si="12"/>
        <v>0.20000000000000007</v>
      </c>
      <c r="AF36" s="44">
        <f t="shared" si="13"/>
        <v>0.11000000000000007</v>
      </c>
      <c r="AG36" s="44">
        <f t="shared" si="14"/>
        <v>0</v>
      </c>
      <c r="AH36" s="44">
        <f t="shared" si="15"/>
        <v>0</v>
      </c>
      <c r="AI36" s="44" t="str">
        <f>VLOOKUP(A36,'Op Unit Vlookup'!A:B,2,0)</f>
        <v>BHEP MIDSTREAM CHARGES</v>
      </c>
    </row>
    <row r="37" spans="1:35">
      <c r="A37" s="48" t="s">
        <v>235</v>
      </c>
      <c r="B37" s="47">
        <v>100.00000000000001</v>
      </c>
      <c r="C37" s="46">
        <v>-4.4408920985006262E-16</v>
      </c>
      <c r="D37" s="46">
        <v>-7.2164496600635175E-16</v>
      </c>
      <c r="E37" s="46">
        <v>1.2836953722228372E-16</v>
      </c>
      <c r="F37" s="46">
        <v>2.3765711620882257E-16</v>
      </c>
      <c r="G37" s="46">
        <v>2.7755575615628914E-17</v>
      </c>
      <c r="H37" s="46">
        <v>2.9663771439203401E-16</v>
      </c>
      <c r="I37" s="46">
        <v>-2.3245294578089215E-16</v>
      </c>
      <c r="J37" s="46">
        <v>1.1102230246251565E-16</v>
      </c>
      <c r="K37" s="46">
        <v>1.6653345369377348E-16</v>
      </c>
      <c r="L37" s="46">
        <v>5.5511151231257827E-17</v>
      </c>
      <c r="M37" s="46">
        <v>-2.9143354396410359E-16</v>
      </c>
      <c r="N37" s="46">
        <v>2.2759572004815709E-15</v>
      </c>
      <c r="O37" s="46">
        <v>8.3266726846886741E-17</v>
      </c>
      <c r="P37" s="46">
        <v>9.7144514654701197E-17</v>
      </c>
      <c r="Q37" s="46">
        <v>8.3266726846886741E-17</v>
      </c>
      <c r="R37" s="45">
        <v>99.999999999999986</v>
      </c>
      <c r="S37" s="44">
        <f t="shared" ref="S37:AH37" si="16">SUM(S5:S36)</f>
        <v>100.00000000000001</v>
      </c>
      <c r="T37" s="44">
        <f t="shared" si="16"/>
        <v>100</v>
      </c>
      <c r="U37" s="44">
        <f t="shared" si="16"/>
        <v>100</v>
      </c>
      <c r="V37" s="44">
        <f t="shared" si="16"/>
        <v>99.999999999999986</v>
      </c>
      <c r="W37" s="44">
        <f t="shared" si="16"/>
        <v>100</v>
      </c>
      <c r="X37" s="44">
        <f t="shared" si="16"/>
        <v>100</v>
      </c>
      <c r="Y37" s="44">
        <f t="shared" si="16"/>
        <v>100</v>
      </c>
      <c r="Z37" s="44">
        <f t="shared" si="16"/>
        <v>100.00000000000001</v>
      </c>
      <c r="AA37" s="44">
        <f t="shared" si="16"/>
        <v>100</v>
      </c>
      <c r="AB37" s="44">
        <f t="shared" si="16"/>
        <v>100</v>
      </c>
      <c r="AC37" s="44">
        <f t="shared" si="16"/>
        <v>100.00000000000003</v>
      </c>
      <c r="AD37" s="44">
        <f t="shared" si="16"/>
        <v>100.00000000000003</v>
      </c>
      <c r="AE37" s="44">
        <f t="shared" si="16"/>
        <v>99.999999999999972</v>
      </c>
      <c r="AF37" s="44">
        <f t="shared" si="16"/>
        <v>100</v>
      </c>
      <c r="AG37" s="44">
        <f t="shared" si="16"/>
        <v>100.00000000000001</v>
      </c>
      <c r="AH37" s="44">
        <f t="shared" si="16"/>
        <v>99.999999999999986</v>
      </c>
    </row>
  </sheetData>
  <pageMargins left="0.7" right="0.7" top="0.75" bottom="0.75" header="0.3" footer="0.3"/>
  <pageSetup orientation="portrait" horizontalDpi="90" verticalDpi="9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2"/>
  <sheetViews>
    <sheetView workbookViewId="0"/>
  </sheetViews>
  <sheetFormatPr defaultColWidth="9.140625" defaultRowHeight="12.75"/>
  <cols>
    <col min="1" max="1" width="23.42578125" style="44" bestFit="1" customWidth="1"/>
    <col min="2" max="2" width="11.28515625" style="44" bestFit="1" customWidth="1"/>
    <col min="3" max="3" width="27.28515625" style="44" bestFit="1" customWidth="1"/>
    <col min="4" max="4" width="9.140625" style="44" bestFit="1" customWidth="1"/>
    <col min="5" max="5" width="10.140625" style="44" bestFit="1" customWidth="1"/>
    <col min="6" max="6" width="5.42578125" style="44" bestFit="1" customWidth="1"/>
    <col min="7" max="7" width="8.85546875" style="44" bestFit="1" customWidth="1"/>
    <col min="8" max="8" width="11.85546875" style="44" bestFit="1" customWidth="1"/>
    <col min="9" max="9" width="8.42578125" style="44" bestFit="1" customWidth="1"/>
    <col min="10" max="10" width="10" style="44" bestFit="1" customWidth="1"/>
    <col min="11" max="11" width="8.42578125" style="44" bestFit="1" customWidth="1"/>
    <col min="12" max="12" width="8.5703125" style="44" bestFit="1" customWidth="1"/>
    <col min="13" max="13" width="11.28515625" style="44" bestFit="1" customWidth="1"/>
    <col min="14" max="14" width="13.42578125" style="44" bestFit="1" customWidth="1"/>
    <col min="15" max="15" width="4.28515625" style="44" bestFit="1" customWidth="1"/>
    <col min="16" max="16" width="10.140625" style="44" bestFit="1" customWidth="1"/>
    <col min="17" max="17" width="9.5703125" style="44" bestFit="1" customWidth="1"/>
    <col min="18" max="18" width="15.42578125" style="44" bestFit="1" customWidth="1"/>
    <col min="19" max="256" width="10.28515625" style="44" customWidth="1"/>
    <col min="257" max="16384" width="9.140625" style="44"/>
  </cols>
  <sheetData>
    <row r="1" spans="1:18" ht="14.25" thickTop="1" thickBot="1">
      <c r="A1" s="68" t="s">
        <v>326</v>
      </c>
      <c r="B1" s="69" t="s">
        <v>325</v>
      </c>
    </row>
    <row r="2" spans="1:18" ht="14.25" thickTop="1" thickBot="1">
      <c r="A2" s="68" t="s">
        <v>324</v>
      </c>
      <c r="B2" s="68" t="s">
        <v>323</v>
      </c>
      <c r="C2" s="68" t="s">
        <v>322</v>
      </c>
      <c r="D2" s="68" t="s">
        <v>269</v>
      </c>
      <c r="E2" s="68" t="s">
        <v>268</v>
      </c>
      <c r="F2" s="68" t="s">
        <v>321</v>
      </c>
      <c r="G2" s="68" t="s">
        <v>320</v>
      </c>
      <c r="H2" s="68" t="s">
        <v>319</v>
      </c>
      <c r="I2" s="68" t="s">
        <v>318</v>
      </c>
      <c r="J2" s="68" t="s">
        <v>317</v>
      </c>
      <c r="K2" s="68" t="s">
        <v>316</v>
      </c>
      <c r="L2" s="68" t="s">
        <v>315</v>
      </c>
      <c r="M2" s="68" t="s">
        <v>314</v>
      </c>
      <c r="N2" s="68" t="s">
        <v>313</v>
      </c>
      <c r="O2" s="68" t="s">
        <v>312</v>
      </c>
      <c r="P2" s="68" t="s">
        <v>311</v>
      </c>
      <c r="Q2" s="68" t="s">
        <v>310</v>
      </c>
      <c r="R2" s="68" t="s">
        <v>309</v>
      </c>
    </row>
    <row r="3" spans="1:18" ht="13.5" thickTop="1">
      <c r="A3" s="66" t="s">
        <v>308</v>
      </c>
      <c r="B3" s="66" t="s">
        <v>277</v>
      </c>
      <c r="C3" s="66" t="s">
        <v>276</v>
      </c>
      <c r="D3" s="65">
        <v>42005</v>
      </c>
      <c r="E3" s="66" t="s">
        <v>251</v>
      </c>
      <c r="F3" s="66" t="s">
        <v>271</v>
      </c>
      <c r="G3" s="66" t="s">
        <v>272</v>
      </c>
      <c r="H3" s="66" t="s">
        <v>271</v>
      </c>
      <c r="I3" s="66" t="s">
        <v>271</v>
      </c>
      <c r="J3" s="66" t="s">
        <v>271</v>
      </c>
      <c r="K3" s="66" t="s">
        <v>271</v>
      </c>
      <c r="L3" s="66" t="s">
        <v>271</v>
      </c>
      <c r="M3" s="66" t="s">
        <v>271</v>
      </c>
      <c r="N3" s="67">
        <v>0</v>
      </c>
      <c r="O3" s="66" t="s">
        <v>271</v>
      </c>
      <c r="P3" s="65">
        <v>42038</v>
      </c>
      <c r="Q3" s="64">
        <v>-0.41</v>
      </c>
      <c r="R3" s="63">
        <v>42038.466180555559</v>
      </c>
    </row>
    <row r="4" spans="1:18">
      <c r="A4" s="66" t="s">
        <v>308</v>
      </c>
      <c r="B4" s="66" t="s">
        <v>277</v>
      </c>
      <c r="C4" s="66" t="s">
        <v>276</v>
      </c>
      <c r="D4" s="65">
        <v>42036</v>
      </c>
      <c r="E4" s="66" t="s">
        <v>251</v>
      </c>
      <c r="F4" s="66" t="s">
        <v>271</v>
      </c>
      <c r="G4" s="66" t="s">
        <v>272</v>
      </c>
      <c r="H4" s="66" t="s">
        <v>271</v>
      </c>
      <c r="I4" s="66" t="s">
        <v>271</v>
      </c>
      <c r="J4" s="66" t="s">
        <v>271</v>
      </c>
      <c r="K4" s="66" t="s">
        <v>271</v>
      </c>
      <c r="L4" s="66" t="s">
        <v>271</v>
      </c>
      <c r="M4" s="66" t="s">
        <v>271</v>
      </c>
      <c r="N4" s="67">
        <v>0</v>
      </c>
      <c r="O4" s="66" t="s">
        <v>271</v>
      </c>
      <c r="P4" s="65">
        <v>42065</v>
      </c>
      <c r="Q4" s="64">
        <v>0.01</v>
      </c>
      <c r="R4" s="63">
        <v>42065.698993055557</v>
      </c>
    </row>
    <row r="5" spans="1:18">
      <c r="A5" s="66" t="s">
        <v>308</v>
      </c>
      <c r="B5" s="66" t="s">
        <v>277</v>
      </c>
      <c r="C5" s="66" t="s">
        <v>276</v>
      </c>
      <c r="D5" s="65">
        <v>42370</v>
      </c>
      <c r="E5" s="66" t="s">
        <v>251</v>
      </c>
      <c r="F5" s="66" t="s">
        <v>271</v>
      </c>
      <c r="G5" s="66" t="s">
        <v>272</v>
      </c>
      <c r="H5" s="66" t="s">
        <v>271</v>
      </c>
      <c r="I5" s="66" t="s">
        <v>271</v>
      </c>
      <c r="J5" s="66" t="s">
        <v>271</v>
      </c>
      <c r="K5" s="66" t="s">
        <v>271</v>
      </c>
      <c r="L5" s="66" t="s">
        <v>271</v>
      </c>
      <c r="M5" s="66" t="s">
        <v>271</v>
      </c>
      <c r="N5" s="67">
        <v>0</v>
      </c>
      <c r="O5" s="66" t="s">
        <v>271</v>
      </c>
      <c r="P5" s="65">
        <v>42401</v>
      </c>
      <c r="Q5" s="64">
        <v>7.0000000000000007E-2</v>
      </c>
      <c r="R5" s="63">
        <v>42401.469259259262</v>
      </c>
    </row>
    <row r="6" spans="1:18">
      <c r="A6" s="66" t="s">
        <v>308</v>
      </c>
      <c r="B6" s="66" t="s">
        <v>277</v>
      </c>
      <c r="C6" s="66" t="s">
        <v>276</v>
      </c>
      <c r="D6" s="65">
        <v>42430</v>
      </c>
      <c r="E6" s="66" t="s">
        <v>251</v>
      </c>
      <c r="F6" s="66" t="s">
        <v>271</v>
      </c>
      <c r="G6" s="66" t="s">
        <v>272</v>
      </c>
      <c r="H6" s="66" t="s">
        <v>271</v>
      </c>
      <c r="I6" s="66" t="s">
        <v>271</v>
      </c>
      <c r="J6" s="66" t="s">
        <v>271</v>
      </c>
      <c r="K6" s="66" t="s">
        <v>271</v>
      </c>
      <c r="L6" s="66" t="s">
        <v>271</v>
      </c>
      <c r="M6" s="66" t="s">
        <v>271</v>
      </c>
      <c r="N6" s="67">
        <v>0</v>
      </c>
      <c r="O6" s="66" t="s">
        <v>271</v>
      </c>
      <c r="P6" s="65">
        <v>42462</v>
      </c>
      <c r="Q6" s="64">
        <v>-1.1299999999999999</v>
      </c>
      <c r="R6" s="63">
        <v>42462.668576388889</v>
      </c>
    </row>
    <row r="7" spans="1:18">
      <c r="A7" s="66" t="s">
        <v>308</v>
      </c>
      <c r="B7" s="66" t="s">
        <v>277</v>
      </c>
      <c r="C7" s="66" t="s">
        <v>292</v>
      </c>
      <c r="D7" s="65">
        <v>40544</v>
      </c>
      <c r="E7" s="66" t="s">
        <v>251</v>
      </c>
      <c r="F7" s="66" t="s">
        <v>271</v>
      </c>
      <c r="G7" s="66" t="s">
        <v>272</v>
      </c>
      <c r="H7" s="66" t="s">
        <v>271</v>
      </c>
      <c r="I7" s="66" t="s">
        <v>271</v>
      </c>
      <c r="J7" s="66" t="s">
        <v>271</v>
      </c>
      <c r="K7" s="66" t="s">
        <v>271</v>
      </c>
      <c r="L7" s="66" t="s">
        <v>271</v>
      </c>
      <c r="M7" s="66" t="s">
        <v>271</v>
      </c>
      <c r="N7" s="67">
        <v>0</v>
      </c>
      <c r="O7" s="66" t="s">
        <v>271</v>
      </c>
      <c r="P7" s="65">
        <v>40581</v>
      </c>
      <c r="Q7" s="64">
        <v>0.02</v>
      </c>
      <c r="R7" s="63">
        <v>40581.541030092594</v>
      </c>
    </row>
    <row r="8" spans="1:18">
      <c r="A8" s="66" t="s">
        <v>308</v>
      </c>
      <c r="B8" s="66" t="s">
        <v>277</v>
      </c>
      <c r="C8" s="66" t="s">
        <v>286</v>
      </c>
      <c r="D8" s="65">
        <v>40909</v>
      </c>
      <c r="E8" s="66" t="s">
        <v>251</v>
      </c>
      <c r="F8" s="66" t="s">
        <v>271</v>
      </c>
      <c r="G8" s="66" t="s">
        <v>272</v>
      </c>
      <c r="H8" s="66" t="s">
        <v>271</v>
      </c>
      <c r="I8" s="66" t="s">
        <v>271</v>
      </c>
      <c r="J8" s="66" t="s">
        <v>271</v>
      </c>
      <c r="K8" s="66" t="s">
        <v>271</v>
      </c>
      <c r="L8" s="66" t="s">
        <v>271</v>
      </c>
      <c r="M8" s="66" t="s">
        <v>271</v>
      </c>
      <c r="N8" s="67">
        <v>0</v>
      </c>
      <c r="O8" s="66" t="s">
        <v>271</v>
      </c>
      <c r="P8" s="65">
        <v>40945</v>
      </c>
      <c r="Q8" s="64">
        <v>7.0000000000000007E-2</v>
      </c>
      <c r="R8" s="63">
        <v>40945.617418981485</v>
      </c>
    </row>
    <row r="9" spans="1:18">
      <c r="A9" s="66" t="s">
        <v>308</v>
      </c>
      <c r="B9" s="66" t="s">
        <v>277</v>
      </c>
      <c r="C9" s="66" t="s">
        <v>286</v>
      </c>
      <c r="D9" s="65">
        <v>40969</v>
      </c>
      <c r="E9" s="66" t="s">
        <v>251</v>
      </c>
      <c r="F9" s="66" t="s">
        <v>271</v>
      </c>
      <c r="G9" s="66" t="s">
        <v>272</v>
      </c>
      <c r="H9" s="66" t="s">
        <v>271</v>
      </c>
      <c r="I9" s="66" t="s">
        <v>271</v>
      </c>
      <c r="J9" s="66" t="s">
        <v>271</v>
      </c>
      <c r="K9" s="66" t="s">
        <v>271</v>
      </c>
      <c r="L9" s="66" t="s">
        <v>271</v>
      </c>
      <c r="M9" s="66" t="s">
        <v>271</v>
      </c>
      <c r="N9" s="67">
        <v>0</v>
      </c>
      <c r="O9" s="66" t="s">
        <v>271</v>
      </c>
      <c r="P9" s="65">
        <v>41003</v>
      </c>
      <c r="Q9" s="64">
        <v>0.36</v>
      </c>
      <c r="R9" s="63">
        <v>41003.786307870374</v>
      </c>
    </row>
    <row r="10" spans="1:18">
      <c r="A10" s="66" t="s">
        <v>308</v>
      </c>
      <c r="B10" s="66" t="s">
        <v>277</v>
      </c>
      <c r="C10" s="66" t="s">
        <v>286</v>
      </c>
      <c r="D10" s="65">
        <v>41183</v>
      </c>
      <c r="E10" s="66" t="s">
        <v>251</v>
      </c>
      <c r="F10" s="66" t="s">
        <v>271</v>
      </c>
      <c r="G10" s="66" t="s">
        <v>272</v>
      </c>
      <c r="H10" s="66" t="s">
        <v>271</v>
      </c>
      <c r="I10" s="66" t="s">
        <v>271</v>
      </c>
      <c r="J10" s="66" t="s">
        <v>271</v>
      </c>
      <c r="K10" s="66" t="s">
        <v>271</v>
      </c>
      <c r="L10" s="66" t="s">
        <v>271</v>
      </c>
      <c r="M10" s="66" t="s">
        <v>271</v>
      </c>
      <c r="N10" s="67">
        <v>0</v>
      </c>
      <c r="O10" s="66" t="s">
        <v>271</v>
      </c>
      <c r="P10" s="65">
        <v>41212</v>
      </c>
      <c r="Q10" s="64">
        <v>0.05</v>
      </c>
      <c r="R10" s="63">
        <v>41212.697835648149</v>
      </c>
    </row>
    <row r="11" spans="1:18">
      <c r="A11" s="66" t="s">
        <v>308</v>
      </c>
      <c r="B11" s="66" t="s">
        <v>277</v>
      </c>
      <c r="C11" s="66" t="s">
        <v>291</v>
      </c>
      <c r="D11" s="65">
        <v>41275</v>
      </c>
      <c r="E11" s="66" t="s">
        <v>251</v>
      </c>
      <c r="F11" s="66" t="s">
        <v>271</v>
      </c>
      <c r="G11" s="66" t="s">
        <v>272</v>
      </c>
      <c r="H11" s="66" t="s">
        <v>271</v>
      </c>
      <c r="I11" s="66" t="s">
        <v>271</v>
      </c>
      <c r="J11" s="66" t="s">
        <v>271</v>
      </c>
      <c r="K11" s="66" t="s">
        <v>271</v>
      </c>
      <c r="L11" s="66" t="s">
        <v>271</v>
      </c>
      <c r="M11" s="66" t="s">
        <v>271</v>
      </c>
      <c r="N11" s="67">
        <v>0</v>
      </c>
      <c r="O11" s="66" t="s">
        <v>271</v>
      </c>
      <c r="P11" s="65">
        <v>41306</v>
      </c>
      <c r="Q11" s="64">
        <v>-0.98</v>
      </c>
      <c r="R11" s="63">
        <v>41306.600231481483</v>
      </c>
    </row>
    <row r="12" spans="1:18">
      <c r="A12" s="66" t="s">
        <v>308</v>
      </c>
      <c r="B12" s="66" t="s">
        <v>277</v>
      </c>
      <c r="C12" s="66" t="s">
        <v>290</v>
      </c>
      <c r="D12" s="65">
        <v>41640</v>
      </c>
      <c r="E12" s="66" t="s">
        <v>251</v>
      </c>
      <c r="F12" s="66" t="s">
        <v>271</v>
      </c>
      <c r="G12" s="66" t="s">
        <v>272</v>
      </c>
      <c r="H12" s="66" t="s">
        <v>271</v>
      </c>
      <c r="I12" s="66" t="s">
        <v>271</v>
      </c>
      <c r="J12" s="66" t="s">
        <v>271</v>
      </c>
      <c r="K12" s="66" t="s">
        <v>271</v>
      </c>
      <c r="L12" s="66" t="s">
        <v>271</v>
      </c>
      <c r="M12" s="66" t="s">
        <v>271</v>
      </c>
      <c r="N12" s="67">
        <v>0</v>
      </c>
      <c r="O12" s="66" t="s">
        <v>271</v>
      </c>
      <c r="P12" s="65">
        <v>41674</v>
      </c>
      <c r="Q12" s="64">
        <v>-0.63</v>
      </c>
      <c r="R12" s="63">
        <v>41674.379340277781</v>
      </c>
    </row>
    <row r="13" spans="1:18">
      <c r="A13" s="66" t="s">
        <v>308</v>
      </c>
      <c r="B13" s="66" t="s">
        <v>289</v>
      </c>
      <c r="C13" s="66" t="s">
        <v>288</v>
      </c>
      <c r="D13" s="65">
        <v>40391</v>
      </c>
      <c r="E13" s="66" t="s">
        <v>251</v>
      </c>
      <c r="F13" s="66" t="s">
        <v>271</v>
      </c>
      <c r="G13" s="66" t="s">
        <v>272</v>
      </c>
      <c r="H13" s="66" t="s">
        <v>271</v>
      </c>
      <c r="I13" s="66" t="s">
        <v>271</v>
      </c>
      <c r="J13" s="66" t="s">
        <v>271</v>
      </c>
      <c r="K13" s="66" t="s">
        <v>271</v>
      </c>
      <c r="L13" s="66" t="s">
        <v>271</v>
      </c>
      <c r="M13" s="66" t="s">
        <v>271</v>
      </c>
      <c r="N13" s="67">
        <v>0</v>
      </c>
      <c r="O13" s="66" t="s">
        <v>271</v>
      </c>
      <c r="P13" s="65">
        <v>40435</v>
      </c>
      <c r="Q13" s="64">
        <v>6.4</v>
      </c>
      <c r="R13" s="63">
        <v>40435.3434375</v>
      </c>
    </row>
    <row r="14" spans="1:18">
      <c r="A14" s="66" t="s">
        <v>308</v>
      </c>
      <c r="B14" s="66" t="s">
        <v>287</v>
      </c>
      <c r="C14" s="66" t="s">
        <v>286</v>
      </c>
      <c r="D14" s="65">
        <v>41000</v>
      </c>
      <c r="E14" s="66" t="s">
        <v>251</v>
      </c>
      <c r="F14" s="66" t="s">
        <v>271</v>
      </c>
      <c r="G14" s="66" t="s">
        <v>272</v>
      </c>
      <c r="H14" s="66" t="s">
        <v>271</v>
      </c>
      <c r="I14" s="66" t="s">
        <v>271</v>
      </c>
      <c r="J14" s="66" t="s">
        <v>271</v>
      </c>
      <c r="K14" s="66" t="s">
        <v>271</v>
      </c>
      <c r="L14" s="66" t="s">
        <v>271</v>
      </c>
      <c r="M14" s="66" t="s">
        <v>271</v>
      </c>
      <c r="N14" s="67">
        <v>0</v>
      </c>
      <c r="O14" s="66" t="s">
        <v>271</v>
      </c>
      <c r="P14" s="65">
        <v>41030</v>
      </c>
      <c r="Q14" s="64">
        <v>-0.36</v>
      </c>
      <c r="R14" s="63">
        <v>41030.688518518517</v>
      </c>
    </row>
    <row r="15" spans="1:18">
      <c r="A15" s="66" t="s">
        <v>308</v>
      </c>
      <c r="B15" s="66" t="s">
        <v>274</v>
      </c>
      <c r="C15" s="66" t="s">
        <v>273</v>
      </c>
      <c r="D15" s="65">
        <v>42736</v>
      </c>
      <c r="E15" s="66" t="s">
        <v>251</v>
      </c>
      <c r="F15" s="66" t="s">
        <v>271</v>
      </c>
      <c r="G15" s="66" t="s">
        <v>272</v>
      </c>
      <c r="H15" s="66" t="s">
        <v>271</v>
      </c>
      <c r="I15" s="66" t="s">
        <v>271</v>
      </c>
      <c r="J15" s="66" t="s">
        <v>271</v>
      </c>
      <c r="K15" s="66" t="s">
        <v>271</v>
      </c>
      <c r="L15" s="66" t="s">
        <v>271</v>
      </c>
      <c r="M15" s="66" t="s">
        <v>271</v>
      </c>
      <c r="N15" s="67">
        <v>0</v>
      </c>
      <c r="O15" s="66" t="s">
        <v>271</v>
      </c>
      <c r="P15" s="65">
        <v>42767</v>
      </c>
      <c r="Q15" s="64">
        <v>-0.41</v>
      </c>
      <c r="R15" s="63">
        <v>42767.899733796294</v>
      </c>
    </row>
    <row r="16" spans="1:18">
      <c r="A16" s="66" t="s">
        <v>308</v>
      </c>
      <c r="B16" s="66" t="s">
        <v>274</v>
      </c>
      <c r="C16" s="66" t="s">
        <v>273</v>
      </c>
      <c r="D16" s="65">
        <v>43040</v>
      </c>
      <c r="E16" s="66" t="s">
        <v>251</v>
      </c>
      <c r="F16" s="66" t="s">
        <v>271</v>
      </c>
      <c r="G16" s="66" t="s">
        <v>272</v>
      </c>
      <c r="H16" s="66" t="s">
        <v>271</v>
      </c>
      <c r="I16" s="66" t="s">
        <v>271</v>
      </c>
      <c r="J16" s="66" t="s">
        <v>271</v>
      </c>
      <c r="K16" s="66" t="s">
        <v>271</v>
      </c>
      <c r="L16" s="66" t="s">
        <v>271</v>
      </c>
      <c r="M16" s="66" t="s">
        <v>271</v>
      </c>
      <c r="N16" s="67">
        <v>0</v>
      </c>
      <c r="O16" s="66" t="s">
        <v>271</v>
      </c>
      <c r="P16" s="65">
        <v>43070</v>
      </c>
      <c r="Q16" s="64">
        <v>0.11</v>
      </c>
      <c r="R16" s="63">
        <v>43070.780405092592</v>
      </c>
    </row>
    <row r="17" spans="1:18">
      <c r="A17" s="66" t="s">
        <v>308</v>
      </c>
      <c r="B17" s="66" t="s">
        <v>274</v>
      </c>
      <c r="C17" s="66" t="s">
        <v>273</v>
      </c>
      <c r="D17" s="65">
        <v>43101</v>
      </c>
      <c r="E17" s="66" t="s">
        <v>251</v>
      </c>
      <c r="F17" s="66" t="s">
        <v>271</v>
      </c>
      <c r="G17" s="66" t="s">
        <v>272</v>
      </c>
      <c r="H17" s="66" t="s">
        <v>271</v>
      </c>
      <c r="I17" s="66" t="s">
        <v>271</v>
      </c>
      <c r="J17" s="66" t="s">
        <v>271</v>
      </c>
      <c r="K17" s="66" t="s">
        <v>271</v>
      </c>
      <c r="L17" s="66" t="s">
        <v>271</v>
      </c>
      <c r="M17" s="66" t="s">
        <v>271</v>
      </c>
      <c r="N17" s="67">
        <v>0</v>
      </c>
      <c r="O17" s="66" t="s">
        <v>271</v>
      </c>
      <c r="P17" s="65">
        <v>43132</v>
      </c>
      <c r="Q17" s="64">
        <v>0.11</v>
      </c>
      <c r="R17" s="63">
        <v>43132.616284722222</v>
      </c>
    </row>
    <row r="18" spans="1:18">
      <c r="A18" s="66" t="s">
        <v>307</v>
      </c>
      <c r="B18" s="66" t="s">
        <v>277</v>
      </c>
      <c r="C18" s="66" t="s">
        <v>276</v>
      </c>
      <c r="D18" s="65">
        <v>42005</v>
      </c>
      <c r="E18" s="66" t="s">
        <v>250</v>
      </c>
      <c r="F18" s="66" t="s">
        <v>271</v>
      </c>
      <c r="G18" s="66" t="s">
        <v>272</v>
      </c>
      <c r="H18" s="66" t="s">
        <v>271</v>
      </c>
      <c r="I18" s="66" t="s">
        <v>271</v>
      </c>
      <c r="J18" s="66" t="s">
        <v>271</v>
      </c>
      <c r="K18" s="66" t="s">
        <v>271</v>
      </c>
      <c r="L18" s="66" t="s">
        <v>271</v>
      </c>
      <c r="M18" s="66" t="s">
        <v>271</v>
      </c>
      <c r="N18" s="67">
        <v>0</v>
      </c>
      <c r="O18" s="66" t="s">
        <v>271</v>
      </c>
      <c r="P18" s="65">
        <v>42038</v>
      </c>
      <c r="Q18" s="64">
        <v>0.51</v>
      </c>
      <c r="R18" s="63">
        <v>42038.466192129628</v>
      </c>
    </row>
    <row r="19" spans="1:18">
      <c r="A19" s="66" t="s">
        <v>307</v>
      </c>
      <c r="B19" s="66" t="s">
        <v>277</v>
      </c>
      <c r="C19" s="66" t="s">
        <v>276</v>
      </c>
      <c r="D19" s="65">
        <v>42036</v>
      </c>
      <c r="E19" s="66" t="s">
        <v>250</v>
      </c>
      <c r="F19" s="66" t="s">
        <v>271</v>
      </c>
      <c r="G19" s="66" t="s">
        <v>272</v>
      </c>
      <c r="H19" s="66" t="s">
        <v>271</v>
      </c>
      <c r="I19" s="66" t="s">
        <v>271</v>
      </c>
      <c r="J19" s="66" t="s">
        <v>271</v>
      </c>
      <c r="K19" s="66" t="s">
        <v>271</v>
      </c>
      <c r="L19" s="66" t="s">
        <v>271</v>
      </c>
      <c r="M19" s="66" t="s">
        <v>271</v>
      </c>
      <c r="N19" s="67">
        <v>0</v>
      </c>
      <c r="O19" s="66" t="s">
        <v>271</v>
      </c>
      <c r="P19" s="65">
        <v>42065</v>
      </c>
      <c r="Q19" s="64">
        <v>0.01</v>
      </c>
      <c r="R19" s="63">
        <v>42065.699004629627</v>
      </c>
    </row>
    <row r="20" spans="1:18">
      <c r="A20" s="66" t="s">
        <v>307</v>
      </c>
      <c r="B20" s="66" t="s">
        <v>277</v>
      </c>
      <c r="C20" s="66" t="s">
        <v>276</v>
      </c>
      <c r="D20" s="65">
        <v>42370</v>
      </c>
      <c r="E20" s="66" t="s">
        <v>250</v>
      </c>
      <c r="F20" s="66" t="s">
        <v>271</v>
      </c>
      <c r="G20" s="66" t="s">
        <v>272</v>
      </c>
      <c r="H20" s="66" t="s">
        <v>271</v>
      </c>
      <c r="I20" s="66" t="s">
        <v>271</v>
      </c>
      <c r="J20" s="66" t="s">
        <v>271</v>
      </c>
      <c r="K20" s="66" t="s">
        <v>271</v>
      </c>
      <c r="L20" s="66" t="s">
        <v>271</v>
      </c>
      <c r="M20" s="66" t="s">
        <v>271</v>
      </c>
      <c r="N20" s="67">
        <v>0</v>
      </c>
      <c r="O20" s="66" t="s">
        <v>271</v>
      </c>
      <c r="P20" s="65">
        <v>42401</v>
      </c>
      <c r="Q20" s="64">
        <v>-0.11</v>
      </c>
      <c r="R20" s="63">
        <v>42401.469259259262</v>
      </c>
    </row>
    <row r="21" spans="1:18">
      <c r="A21" s="66" t="s">
        <v>307</v>
      </c>
      <c r="B21" s="66" t="s">
        <v>277</v>
      </c>
      <c r="C21" s="66" t="s">
        <v>276</v>
      </c>
      <c r="D21" s="65">
        <v>42430</v>
      </c>
      <c r="E21" s="66" t="s">
        <v>250</v>
      </c>
      <c r="F21" s="66" t="s">
        <v>271</v>
      </c>
      <c r="G21" s="66" t="s">
        <v>272</v>
      </c>
      <c r="H21" s="66" t="s">
        <v>271</v>
      </c>
      <c r="I21" s="66" t="s">
        <v>271</v>
      </c>
      <c r="J21" s="66" t="s">
        <v>271</v>
      </c>
      <c r="K21" s="66" t="s">
        <v>271</v>
      </c>
      <c r="L21" s="66" t="s">
        <v>271</v>
      </c>
      <c r="M21" s="66" t="s">
        <v>271</v>
      </c>
      <c r="N21" s="67">
        <v>0</v>
      </c>
      <c r="O21" s="66" t="s">
        <v>271</v>
      </c>
      <c r="P21" s="65">
        <v>42462</v>
      </c>
      <c r="Q21" s="64">
        <v>-0.59</v>
      </c>
      <c r="R21" s="63">
        <v>42462.668587962966</v>
      </c>
    </row>
    <row r="22" spans="1:18">
      <c r="A22" s="66" t="s">
        <v>307</v>
      </c>
      <c r="B22" s="66" t="s">
        <v>277</v>
      </c>
      <c r="C22" s="66" t="s">
        <v>292</v>
      </c>
      <c r="D22" s="65">
        <v>40544</v>
      </c>
      <c r="E22" s="66" t="s">
        <v>250</v>
      </c>
      <c r="F22" s="66" t="s">
        <v>271</v>
      </c>
      <c r="G22" s="66" t="s">
        <v>272</v>
      </c>
      <c r="H22" s="66" t="s">
        <v>271</v>
      </c>
      <c r="I22" s="66" t="s">
        <v>271</v>
      </c>
      <c r="J22" s="66" t="s">
        <v>271</v>
      </c>
      <c r="K22" s="66" t="s">
        <v>271</v>
      </c>
      <c r="L22" s="66" t="s">
        <v>271</v>
      </c>
      <c r="M22" s="66" t="s">
        <v>271</v>
      </c>
      <c r="N22" s="67">
        <v>0</v>
      </c>
      <c r="O22" s="66" t="s">
        <v>271</v>
      </c>
      <c r="P22" s="65">
        <v>40581</v>
      </c>
      <c r="Q22" s="64">
        <v>-0.28000000000000003</v>
      </c>
      <c r="R22" s="63">
        <v>40581.541030092594</v>
      </c>
    </row>
    <row r="23" spans="1:18">
      <c r="A23" s="66" t="s">
        <v>307</v>
      </c>
      <c r="B23" s="66" t="s">
        <v>277</v>
      </c>
      <c r="C23" s="66" t="s">
        <v>286</v>
      </c>
      <c r="D23" s="65">
        <v>40909</v>
      </c>
      <c r="E23" s="66" t="s">
        <v>250</v>
      </c>
      <c r="F23" s="66" t="s">
        <v>271</v>
      </c>
      <c r="G23" s="66" t="s">
        <v>272</v>
      </c>
      <c r="H23" s="66" t="s">
        <v>271</v>
      </c>
      <c r="I23" s="66" t="s">
        <v>271</v>
      </c>
      <c r="J23" s="66" t="s">
        <v>271</v>
      </c>
      <c r="K23" s="66" t="s">
        <v>271</v>
      </c>
      <c r="L23" s="66" t="s">
        <v>271</v>
      </c>
      <c r="M23" s="66" t="s">
        <v>271</v>
      </c>
      <c r="N23" s="67">
        <v>0</v>
      </c>
      <c r="O23" s="66" t="s">
        <v>271</v>
      </c>
      <c r="P23" s="65">
        <v>40945</v>
      </c>
      <c r="Q23" s="64">
        <v>-0.13</v>
      </c>
      <c r="R23" s="63">
        <v>40945.617418981485</v>
      </c>
    </row>
    <row r="24" spans="1:18">
      <c r="A24" s="66" t="s">
        <v>307</v>
      </c>
      <c r="B24" s="66" t="s">
        <v>277</v>
      </c>
      <c r="C24" s="66" t="s">
        <v>286</v>
      </c>
      <c r="D24" s="65">
        <v>40969</v>
      </c>
      <c r="E24" s="66" t="s">
        <v>250</v>
      </c>
      <c r="F24" s="66" t="s">
        <v>271</v>
      </c>
      <c r="G24" s="66" t="s">
        <v>272</v>
      </c>
      <c r="H24" s="66" t="s">
        <v>271</v>
      </c>
      <c r="I24" s="66" t="s">
        <v>271</v>
      </c>
      <c r="J24" s="66" t="s">
        <v>271</v>
      </c>
      <c r="K24" s="66" t="s">
        <v>271</v>
      </c>
      <c r="L24" s="66" t="s">
        <v>271</v>
      </c>
      <c r="M24" s="66" t="s">
        <v>271</v>
      </c>
      <c r="N24" s="67">
        <v>0</v>
      </c>
      <c r="O24" s="66" t="s">
        <v>271</v>
      </c>
      <c r="P24" s="65">
        <v>41003</v>
      </c>
      <c r="Q24" s="64">
        <v>7.0000000000000007E-2</v>
      </c>
      <c r="R24" s="63">
        <v>41003.786307870374</v>
      </c>
    </row>
    <row r="25" spans="1:18">
      <c r="A25" s="66" t="s">
        <v>307</v>
      </c>
      <c r="B25" s="66" t="s">
        <v>277</v>
      </c>
      <c r="C25" s="66" t="s">
        <v>286</v>
      </c>
      <c r="D25" s="65">
        <v>41183</v>
      </c>
      <c r="E25" s="66" t="s">
        <v>250</v>
      </c>
      <c r="F25" s="66" t="s">
        <v>271</v>
      </c>
      <c r="G25" s="66" t="s">
        <v>272</v>
      </c>
      <c r="H25" s="66" t="s">
        <v>271</v>
      </c>
      <c r="I25" s="66" t="s">
        <v>271</v>
      </c>
      <c r="J25" s="66" t="s">
        <v>271</v>
      </c>
      <c r="K25" s="66" t="s">
        <v>271</v>
      </c>
      <c r="L25" s="66" t="s">
        <v>271</v>
      </c>
      <c r="M25" s="66" t="s">
        <v>271</v>
      </c>
      <c r="N25" s="67">
        <v>0</v>
      </c>
      <c r="O25" s="66" t="s">
        <v>271</v>
      </c>
      <c r="P25" s="65">
        <v>41212</v>
      </c>
      <c r="Q25" s="64">
        <v>0.05</v>
      </c>
      <c r="R25" s="63">
        <v>41212.697835648149</v>
      </c>
    </row>
    <row r="26" spans="1:18">
      <c r="A26" s="66" t="s">
        <v>307</v>
      </c>
      <c r="B26" s="66" t="s">
        <v>277</v>
      </c>
      <c r="C26" s="66" t="s">
        <v>291</v>
      </c>
      <c r="D26" s="65">
        <v>41275</v>
      </c>
      <c r="E26" s="66" t="s">
        <v>250</v>
      </c>
      <c r="F26" s="66" t="s">
        <v>271</v>
      </c>
      <c r="G26" s="66" t="s">
        <v>272</v>
      </c>
      <c r="H26" s="66" t="s">
        <v>271</v>
      </c>
      <c r="I26" s="66" t="s">
        <v>271</v>
      </c>
      <c r="J26" s="66" t="s">
        <v>271</v>
      </c>
      <c r="K26" s="66" t="s">
        <v>271</v>
      </c>
      <c r="L26" s="66" t="s">
        <v>271</v>
      </c>
      <c r="M26" s="66" t="s">
        <v>271</v>
      </c>
      <c r="N26" s="67">
        <v>0</v>
      </c>
      <c r="O26" s="66" t="s">
        <v>271</v>
      </c>
      <c r="P26" s="65">
        <v>41306</v>
      </c>
      <c r="Q26" s="64">
        <v>-0.14000000000000001</v>
      </c>
      <c r="R26" s="63">
        <v>41306.600231481483</v>
      </c>
    </row>
    <row r="27" spans="1:18">
      <c r="A27" s="66" t="s">
        <v>307</v>
      </c>
      <c r="B27" s="66" t="s">
        <v>289</v>
      </c>
      <c r="C27" s="66" t="s">
        <v>288</v>
      </c>
      <c r="D27" s="65">
        <v>40391</v>
      </c>
      <c r="E27" s="66" t="s">
        <v>250</v>
      </c>
      <c r="F27" s="66" t="s">
        <v>271</v>
      </c>
      <c r="G27" s="66" t="s">
        <v>272</v>
      </c>
      <c r="H27" s="66" t="s">
        <v>271</v>
      </c>
      <c r="I27" s="66" t="s">
        <v>271</v>
      </c>
      <c r="J27" s="66" t="s">
        <v>271</v>
      </c>
      <c r="K27" s="66" t="s">
        <v>271</v>
      </c>
      <c r="L27" s="66" t="s">
        <v>271</v>
      </c>
      <c r="M27" s="66" t="s">
        <v>271</v>
      </c>
      <c r="N27" s="67">
        <v>0</v>
      </c>
      <c r="O27" s="66" t="s">
        <v>271</v>
      </c>
      <c r="P27" s="65">
        <v>40435</v>
      </c>
      <c r="Q27" s="64">
        <v>2.54</v>
      </c>
      <c r="R27" s="63">
        <v>40435.343449074076</v>
      </c>
    </row>
    <row r="28" spans="1:18">
      <c r="A28" s="66" t="s">
        <v>307</v>
      </c>
      <c r="B28" s="66" t="s">
        <v>274</v>
      </c>
      <c r="C28" s="66" t="s">
        <v>273</v>
      </c>
      <c r="D28" s="65">
        <v>42736</v>
      </c>
      <c r="E28" s="66" t="s">
        <v>250</v>
      </c>
      <c r="F28" s="66" t="s">
        <v>271</v>
      </c>
      <c r="G28" s="66" t="s">
        <v>272</v>
      </c>
      <c r="H28" s="66" t="s">
        <v>271</v>
      </c>
      <c r="I28" s="66" t="s">
        <v>271</v>
      </c>
      <c r="J28" s="66" t="s">
        <v>271</v>
      </c>
      <c r="K28" s="66" t="s">
        <v>271</v>
      </c>
      <c r="L28" s="66" t="s">
        <v>271</v>
      </c>
      <c r="M28" s="66" t="s">
        <v>271</v>
      </c>
      <c r="N28" s="67">
        <v>0</v>
      </c>
      <c r="O28" s="66" t="s">
        <v>271</v>
      </c>
      <c r="P28" s="65">
        <v>42767</v>
      </c>
      <c r="Q28" s="64">
        <v>-0.08</v>
      </c>
      <c r="R28" s="63">
        <v>42767.899756944447</v>
      </c>
    </row>
    <row r="29" spans="1:18">
      <c r="A29" s="66" t="s">
        <v>307</v>
      </c>
      <c r="B29" s="66" t="s">
        <v>274</v>
      </c>
      <c r="C29" s="66" t="s">
        <v>273</v>
      </c>
      <c r="D29" s="65">
        <v>43040</v>
      </c>
      <c r="E29" s="66" t="s">
        <v>250</v>
      </c>
      <c r="F29" s="66" t="s">
        <v>271</v>
      </c>
      <c r="G29" s="66" t="s">
        <v>272</v>
      </c>
      <c r="H29" s="66" t="s">
        <v>271</v>
      </c>
      <c r="I29" s="66" t="s">
        <v>271</v>
      </c>
      <c r="J29" s="66" t="s">
        <v>271</v>
      </c>
      <c r="K29" s="66" t="s">
        <v>271</v>
      </c>
      <c r="L29" s="66" t="s">
        <v>271</v>
      </c>
      <c r="M29" s="66" t="s">
        <v>271</v>
      </c>
      <c r="N29" s="67">
        <v>0</v>
      </c>
      <c r="O29" s="66" t="s">
        <v>271</v>
      </c>
      <c r="P29" s="65">
        <v>43070</v>
      </c>
      <c r="Q29" s="64">
        <v>7.0000000000000007E-2</v>
      </c>
      <c r="R29" s="63">
        <v>43070.780405092592</v>
      </c>
    </row>
    <row r="30" spans="1:18">
      <c r="A30" s="66" t="s">
        <v>307</v>
      </c>
      <c r="B30" s="66" t="s">
        <v>274</v>
      </c>
      <c r="C30" s="66" t="s">
        <v>273</v>
      </c>
      <c r="D30" s="65">
        <v>43101</v>
      </c>
      <c r="E30" s="66" t="s">
        <v>250</v>
      </c>
      <c r="F30" s="66" t="s">
        <v>271</v>
      </c>
      <c r="G30" s="66" t="s">
        <v>272</v>
      </c>
      <c r="H30" s="66" t="s">
        <v>271</v>
      </c>
      <c r="I30" s="66" t="s">
        <v>271</v>
      </c>
      <c r="J30" s="66" t="s">
        <v>271</v>
      </c>
      <c r="K30" s="66" t="s">
        <v>271</v>
      </c>
      <c r="L30" s="66" t="s">
        <v>271</v>
      </c>
      <c r="M30" s="66" t="s">
        <v>271</v>
      </c>
      <c r="N30" s="67">
        <v>0</v>
      </c>
      <c r="O30" s="66" t="s">
        <v>271</v>
      </c>
      <c r="P30" s="65">
        <v>43132</v>
      </c>
      <c r="Q30" s="64">
        <v>-0.1</v>
      </c>
      <c r="R30" s="63">
        <v>43132.616284722222</v>
      </c>
    </row>
    <row r="31" spans="1:18">
      <c r="A31" s="66" t="s">
        <v>306</v>
      </c>
      <c r="B31" s="66" t="s">
        <v>277</v>
      </c>
      <c r="C31" s="66" t="s">
        <v>292</v>
      </c>
      <c r="D31" s="65">
        <v>40544</v>
      </c>
      <c r="E31" s="66" t="s">
        <v>249</v>
      </c>
      <c r="F31" s="66" t="s">
        <v>271</v>
      </c>
      <c r="G31" s="66" t="s">
        <v>272</v>
      </c>
      <c r="H31" s="66" t="s">
        <v>271</v>
      </c>
      <c r="I31" s="66" t="s">
        <v>271</v>
      </c>
      <c r="J31" s="66" t="s">
        <v>271</v>
      </c>
      <c r="K31" s="66" t="s">
        <v>271</v>
      </c>
      <c r="L31" s="66" t="s">
        <v>271</v>
      </c>
      <c r="M31" s="66" t="s">
        <v>271</v>
      </c>
      <c r="N31" s="67">
        <v>0</v>
      </c>
      <c r="O31" s="66" t="s">
        <v>271</v>
      </c>
      <c r="P31" s="65">
        <v>40581</v>
      </c>
      <c r="Q31" s="64">
        <v>0.01</v>
      </c>
      <c r="R31" s="63">
        <v>40581.541041666664</v>
      </c>
    </row>
    <row r="32" spans="1:18">
      <c r="A32" s="66" t="s">
        <v>306</v>
      </c>
      <c r="B32" s="66" t="s">
        <v>277</v>
      </c>
      <c r="C32" s="66" t="s">
        <v>286</v>
      </c>
      <c r="D32" s="65">
        <v>40909</v>
      </c>
      <c r="E32" s="66" t="s">
        <v>249</v>
      </c>
      <c r="F32" s="66" t="s">
        <v>271</v>
      </c>
      <c r="G32" s="66" t="s">
        <v>272</v>
      </c>
      <c r="H32" s="66" t="s">
        <v>271</v>
      </c>
      <c r="I32" s="66" t="s">
        <v>271</v>
      </c>
      <c r="J32" s="66" t="s">
        <v>271</v>
      </c>
      <c r="K32" s="66" t="s">
        <v>271</v>
      </c>
      <c r="L32" s="66" t="s">
        <v>271</v>
      </c>
      <c r="M32" s="66" t="s">
        <v>271</v>
      </c>
      <c r="N32" s="67">
        <v>0</v>
      </c>
      <c r="O32" s="66" t="s">
        <v>271</v>
      </c>
      <c r="P32" s="65">
        <v>40945</v>
      </c>
      <c r="Q32" s="64">
        <v>1.02</v>
      </c>
      <c r="R32" s="63">
        <v>40945.617418981485</v>
      </c>
    </row>
    <row r="33" spans="1:18">
      <c r="A33" s="66" t="s">
        <v>306</v>
      </c>
      <c r="B33" s="66" t="s">
        <v>277</v>
      </c>
      <c r="C33" s="66" t="s">
        <v>286</v>
      </c>
      <c r="D33" s="65">
        <v>40969</v>
      </c>
      <c r="E33" s="66" t="s">
        <v>249</v>
      </c>
      <c r="F33" s="66" t="s">
        <v>271</v>
      </c>
      <c r="G33" s="66" t="s">
        <v>272</v>
      </c>
      <c r="H33" s="66" t="s">
        <v>271</v>
      </c>
      <c r="I33" s="66" t="s">
        <v>271</v>
      </c>
      <c r="J33" s="66" t="s">
        <v>271</v>
      </c>
      <c r="K33" s="66" t="s">
        <v>271</v>
      </c>
      <c r="L33" s="66" t="s">
        <v>271</v>
      </c>
      <c r="M33" s="66" t="s">
        <v>271</v>
      </c>
      <c r="N33" s="67">
        <v>0</v>
      </c>
      <c r="O33" s="66" t="s">
        <v>271</v>
      </c>
      <c r="P33" s="65">
        <v>41003</v>
      </c>
      <c r="Q33" s="64">
        <v>-4.0999999999999996</v>
      </c>
      <c r="R33" s="63">
        <v>41003.786307870374</v>
      </c>
    </row>
    <row r="34" spans="1:18">
      <c r="A34" s="66" t="s">
        <v>306</v>
      </c>
      <c r="B34" s="66" t="s">
        <v>289</v>
      </c>
      <c r="C34" s="66" t="s">
        <v>288</v>
      </c>
      <c r="D34" s="65">
        <v>40391</v>
      </c>
      <c r="E34" s="66" t="s">
        <v>249</v>
      </c>
      <c r="F34" s="66" t="s">
        <v>271</v>
      </c>
      <c r="G34" s="66" t="s">
        <v>272</v>
      </c>
      <c r="H34" s="66" t="s">
        <v>271</v>
      </c>
      <c r="I34" s="66" t="s">
        <v>271</v>
      </c>
      <c r="J34" s="66" t="s">
        <v>271</v>
      </c>
      <c r="K34" s="66" t="s">
        <v>271</v>
      </c>
      <c r="L34" s="66" t="s">
        <v>271</v>
      </c>
      <c r="M34" s="66" t="s">
        <v>271</v>
      </c>
      <c r="N34" s="67">
        <v>0</v>
      </c>
      <c r="O34" s="66" t="s">
        <v>271</v>
      </c>
      <c r="P34" s="65">
        <v>40435</v>
      </c>
      <c r="Q34" s="64">
        <v>3.07</v>
      </c>
      <c r="R34" s="63">
        <v>40435.343449074076</v>
      </c>
    </row>
    <row r="35" spans="1:18">
      <c r="A35" s="66" t="s">
        <v>305</v>
      </c>
      <c r="B35" s="66" t="s">
        <v>277</v>
      </c>
      <c r="C35" s="66" t="s">
        <v>292</v>
      </c>
      <c r="D35" s="65">
        <v>40544</v>
      </c>
      <c r="E35" s="66" t="s">
        <v>246</v>
      </c>
      <c r="F35" s="66" t="s">
        <v>271</v>
      </c>
      <c r="G35" s="66" t="s">
        <v>272</v>
      </c>
      <c r="H35" s="66" t="s">
        <v>271</v>
      </c>
      <c r="I35" s="66" t="s">
        <v>271</v>
      </c>
      <c r="J35" s="66" t="s">
        <v>271</v>
      </c>
      <c r="K35" s="66" t="s">
        <v>271</v>
      </c>
      <c r="L35" s="66" t="s">
        <v>271</v>
      </c>
      <c r="M35" s="66" t="s">
        <v>271</v>
      </c>
      <c r="N35" s="67">
        <v>0</v>
      </c>
      <c r="O35" s="66" t="s">
        <v>271</v>
      </c>
      <c r="P35" s="65">
        <v>40581</v>
      </c>
      <c r="Q35" s="64">
        <v>0.06</v>
      </c>
      <c r="R35" s="63">
        <v>40581.541041666664</v>
      </c>
    </row>
    <row r="36" spans="1:18">
      <c r="A36" s="66" t="s">
        <v>305</v>
      </c>
      <c r="B36" s="66" t="s">
        <v>277</v>
      </c>
      <c r="C36" s="66" t="s">
        <v>286</v>
      </c>
      <c r="D36" s="65">
        <v>40909</v>
      </c>
      <c r="E36" s="66" t="s">
        <v>246</v>
      </c>
      <c r="F36" s="66" t="s">
        <v>271</v>
      </c>
      <c r="G36" s="66" t="s">
        <v>272</v>
      </c>
      <c r="H36" s="66" t="s">
        <v>271</v>
      </c>
      <c r="I36" s="66" t="s">
        <v>271</v>
      </c>
      <c r="J36" s="66" t="s">
        <v>271</v>
      </c>
      <c r="K36" s="66" t="s">
        <v>271</v>
      </c>
      <c r="L36" s="66" t="s">
        <v>271</v>
      </c>
      <c r="M36" s="66" t="s">
        <v>271</v>
      </c>
      <c r="N36" s="67">
        <v>0</v>
      </c>
      <c r="O36" s="66" t="s">
        <v>271</v>
      </c>
      <c r="P36" s="65">
        <v>40945</v>
      </c>
      <c r="Q36" s="64">
        <v>0.03</v>
      </c>
      <c r="R36" s="63">
        <v>40945.617430555554</v>
      </c>
    </row>
    <row r="37" spans="1:18">
      <c r="A37" s="66" t="s">
        <v>305</v>
      </c>
      <c r="B37" s="66" t="s">
        <v>277</v>
      </c>
      <c r="C37" s="66" t="s">
        <v>286</v>
      </c>
      <c r="D37" s="65">
        <v>40969</v>
      </c>
      <c r="E37" s="66" t="s">
        <v>246</v>
      </c>
      <c r="F37" s="66" t="s">
        <v>271</v>
      </c>
      <c r="G37" s="66" t="s">
        <v>272</v>
      </c>
      <c r="H37" s="66" t="s">
        <v>271</v>
      </c>
      <c r="I37" s="66" t="s">
        <v>271</v>
      </c>
      <c r="J37" s="66" t="s">
        <v>271</v>
      </c>
      <c r="K37" s="66" t="s">
        <v>271</v>
      </c>
      <c r="L37" s="66" t="s">
        <v>271</v>
      </c>
      <c r="M37" s="66" t="s">
        <v>271</v>
      </c>
      <c r="N37" s="67">
        <v>0</v>
      </c>
      <c r="O37" s="66" t="s">
        <v>271</v>
      </c>
      <c r="P37" s="65">
        <v>41003</v>
      </c>
      <c r="Q37" s="64">
        <v>-0.09</v>
      </c>
      <c r="R37" s="63">
        <v>41003.786307870374</v>
      </c>
    </row>
    <row r="38" spans="1:18">
      <c r="A38" s="66" t="s">
        <v>304</v>
      </c>
      <c r="B38" s="66" t="s">
        <v>277</v>
      </c>
      <c r="C38" s="66" t="s">
        <v>292</v>
      </c>
      <c r="D38" s="65">
        <v>40544</v>
      </c>
      <c r="E38" s="66" t="s">
        <v>248</v>
      </c>
      <c r="F38" s="66" t="s">
        <v>271</v>
      </c>
      <c r="G38" s="66" t="s">
        <v>272</v>
      </c>
      <c r="H38" s="66" t="s">
        <v>271</v>
      </c>
      <c r="I38" s="66" t="s">
        <v>271</v>
      </c>
      <c r="J38" s="66" t="s">
        <v>271</v>
      </c>
      <c r="K38" s="66" t="s">
        <v>271</v>
      </c>
      <c r="L38" s="66" t="s">
        <v>271</v>
      </c>
      <c r="M38" s="66" t="s">
        <v>271</v>
      </c>
      <c r="N38" s="67">
        <v>0</v>
      </c>
      <c r="O38" s="66" t="s">
        <v>271</v>
      </c>
      <c r="P38" s="65">
        <v>40581</v>
      </c>
      <c r="Q38" s="64">
        <v>-0.23</v>
      </c>
      <c r="R38" s="63">
        <v>40581.541041666664</v>
      </c>
    </row>
    <row r="39" spans="1:18">
      <c r="A39" s="66" t="s">
        <v>304</v>
      </c>
      <c r="B39" s="66" t="s">
        <v>289</v>
      </c>
      <c r="C39" s="66" t="s">
        <v>288</v>
      </c>
      <c r="D39" s="65">
        <v>40391</v>
      </c>
      <c r="E39" s="66" t="s">
        <v>248</v>
      </c>
      <c r="F39" s="66" t="s">
        <v>271</v>
      </c>
      <c r="G39" s="66" t="s">
        <v>272</v>
      </c>
      <c r="H39" s="66" t="s">
        <v>271</v>
      </c>
      <c r="I39" s="66" t="s">
        <v>271</v>
      </c>
      <c r="J39" s="66" t="s">
        <v>271</v>
      </c>
      <c r="K39" s="66" t="s">
        <v>271</v>
      </c>
      <c r="L39" s="66" t="s">
        <v>271</v>
      </c>
      <c r="M39" s="66" t="s">
        <v>271</v>
      </c>
      <c r="N39" s="67">
        <v>0</v>
      </c>
      <c r="O39" s="66" t="s">
        <v>271</v>
      </c>
      <c r="P39" s="65">
        <v>40435</v>
      </c>
      <c r="Q39" s="64">
        <v>0.23</v>
      </c>
      <c r="R39" s="63">
        <v>40435.343449074076</v>
      </c>
    </row>
    <row r="40" spans="1:18">
      <c r="A40" s="66" t="s">
        <v>303</v>
      </c>
      <c r="B40" s="66" t="s">
        <v>277</v>
      </c>
      <c r="C40" s="66" t="s">
        <v>276</v>
      </c>
      <c r="D40" s="65">
        <v>42430</v>
      </c>
      <c r="E40" s="66" t="s">
        <v>247</v>
      </c>
      <c r="F40" s="66" t="s">
        <v>271</v>
      </c>
      <c r="G40" s="66" t="s">
        <v>272</v>
      </c>
      <c r="H40" s="66" t="s">
        <v>271</v>
      </c>
      <c r="I40" s="66" t="s">
        <v>271</v>
      </c>
      <c r="J40" s="66" t="s">
        <v>271</v>
      </c>
      <c r="K40" s="66" t="s">
        <v>271</v>
      </c>
      <c r="L40" s="66" t="s">
        <v>271</v>
      </c>
      <c r="M40" s="66" t="s">
        <v>271</v>
      </c>
      <c r="N40" s="67">
        <v>0</v>
      </c>
      <c r="O40" s="66" t="s">
        <v>271</v>
      </c>
      <c r="P40" s="65">
        <v>42462</v>
      </c>
      <c r="Q40" s="64">
        <v>3.71</v>
      </c>
      <c r="R40" s="63">
        <v>42462.668587962966</v>
      </c>
    </row>
    <row r="41" spans="1:18">
      <c r="A41" s="66" t="s">
        <v>303</v>
      </c>
      <c r="B41" s="66" t="s">
        <v>274</v>
      </c>
      <c r="C41" s="66" t="s">
        <v>273</v>
      </c>
      <c r="D41" s="65">
        <v>42736</v>
      </c>
      <c r="E41" s="66" t="s">
        <v>247</v>
      </c>
      <c r="F41" s="66" t="s">
        <v>271</v>
      </c>
      <c r="G41" s="66" t="s">
        <v>272</v>
      </c>
      <c r="H41" s="66" t="s">
        <v>271</v>
      </c>
      <c r="I41" s="66" t="s">
        <v>271</v>
      </c>
      <c r="J41" s="66" t="s">
        <v>271</v>
      </c>
      <c r="K41" s="66" t="s">
        <v>271</v>
      </c>
      <c r="L41" s="66" t="s">
        <v>271</v>
      </c>
      <c r="M41" s="66" t="s">
        <v>271</v>
      </c>
      <c r="N41" s="67">
        <v>0</v>
      </c>
      <c r="O41" s="66" t="s">
        <v>271</v>
      </c>
      <c r="P41" s="65">
        <v>42767</v>
      </c>
      <c r="Q41" s="64">
        <v>-0.21</v>
      </c>
      <c r="R41" s="63">
        <v>42767.899768518517</v>
      </c>
    </row>
    <row r="42" spans="1:18">
      <c r="A42" s="66" t="s">
        <v>303</v>
      </c>
      <c r="B42" s="66" t="s">
        <v>274</v>
      </c>
      <c r="C42" s="66" t="s">
        <v>273</v>
      </c>
      <c r="D42" s="65">
        <v>43040</v>
      </c>
      <c r="E42" s="66" t="s">
        <v>247</v>
      </c>
      <c r="F42" s="66" t="s">
        <v>271</v>
      </c>
      <c r="G42" s="66" t="s">
        <v>272</v>
      </c>
      <c r="H42" s="66" t="s">
        <v>271</v>
      </c>
      <c r="I42" s="66" t="s">
        <v>271</v>
      </c>
      <c r="J42" s="66" t="s">
        <v>271</v>
      </c>
      <c r="K42" s="66" t="s">
        <v>271</v>
      </c>
      <c r="L42" s="66" t="s">
        <v>271</v>
      </c>
      <c r="M42" s="66" t="s">
        <v>271</v>
      </c>
      <c r="N42" s="67">
        <v>0</v>
      </c>
      <c r="O42" s="66" t="s">
        <v>271</v>
      </c>
      <c r="P42" s="65">
        <v>43070</v>
      </c>
      <c r="Q42" s="64">
        <v>0.12</v>
      </c>
      <c r="R42" s="63">
        <v>43070.780416666668</v>
      </c>
    </row>
    <row r="43" spans="1:18">
      <c r="A43" s="66" t="s">
        <v>303</v>
      </c>
      <c r="B43" s="66" t="s">
        <v>274</v>
      </c>
      <c r="C43" s="66" t="s">
        <v>273</v>
      </c>
      <c r="D43" s="65">
        <v>43101</v>
      </c>
      <c r="E43" s="66" t="s">
        <v>247</v>
      </c>
      <c r="F43" s="66" t="s">
        <v>271</v>
      </c>
      <c r="G43" s="66" t="s">
        <v>272</v>
      </c>
      <c r="H43" s="66" t="s">
        <v>271</v>
      </c>
      <c r="I43" s="66" t="s">
        <v>271</v>
      </c>
      <c r="J43" s="66" t="s">
        <v>271</v>
      </c>
      <c r="K43" s="66" t="s">
        <v>271</v>
      </c>
      <c r="L43" s="66" t="s">
        <v>271</v>
      </c>
      <c r="M43" s="66" t="s">
        <v>271</v>
      </c>
      <c r="N43" s="67">
        <v>0</v>
      </c>
      <c r="O43" s="66" t="s">
        <v>271</v>
      </c>
      <c r="P43" s="65">
        <v>43132</v>
      </c>
      <c r="Q43" s="64">
        <v>-0.18</v>
      </c>
      <c r="R43" s="63">
        <v>43132.616296296299</v>
      </c>
    </row>
    <row r="44" spans="1:18">
      <c r="A44" s="66" t="s">
        <v>302</v>
      </c>
      <c r="B44" s="66" t="s">
        <v>277</v>
      </c>
      <c r="C44" s="66" t="s">
        <v>292</v>
      </c>
      <c r="D44" s="65">
        <v>40544</v>
      </c>
      <c r="E44" s="66" t="s">
        <v>245</v>
      </c>
      <c r="F44" s="66" t="s">
        <v>271</v>
      </c>
      <c r="G44" s="66" t="s">
        <v>272</v>
      </c>
      <c r="H44" s="66" t="s">
        <v>271</v>
      </c>
      <c r="I44" s="66" t="s">
        <v>271</v>
      </c>
      <c r="J44" s="66" t="s">
        <v>271</v>
      </c>
      <c r="K44" s="66" t="s">
        <v>271</v>
      </c>
      <c r="L44" s="66" t="s">
        <v>271</v>
      </c>
      <c r="M44" s="66" t="s">
        <v>271</v>
      </c>
      <c r="N44" s="67">
        <v>0</v>
      </c>
      <c r="O44" s="66" t="s">
        <v>271</v>
      </c>
      <c r="P44" s="65">
        <v>40581</v>
      </c>
      <c r="Q44" s="64">
        <v>-0.02</v>
      </c>
      <c r="R44" s="63">
        <v>40581.541041666664</v>
      </c>
    </row>
    <row r="45" spans="1:18">
      <c r="A45" s="66" t="s">
        <v>302</v>
      </c>
      <c r="B45" s="66" t="s">
        <v>277</v>
      </c>
      <c r="C45" s="66" t="s">
        <v>292</v>
      </c>
      <c r="D45" s="65">
        <v>40544</v>
      </c>
      <c r="E45" s="66" t="s">
        <v>244</v>
      </c>
      <c r="F45" s="66" t="s">
        <v>271</v>
      </c>
      <c r="G45" s="66" t="s">
        <v>272</v>
      </c>
      <c r="H45" s="66" t="s">
        <v>271</v>
      </c>
      <c r="I45" s="66" t="s">
        <v>271</v>
      </c>
      <c r="J45" s="66" t="s">
        <v>271</v>
      </c>
      <c r="K45" s="66" t="s">
        <v>271</v>
      </c>
      <c r="L45" s="66" t="s">
        <v>271</v>
      </c>
      <c r="M45" s="66" t="s">
        <v>271</v>
      </c>
      <c r="N45" s="67">
        <v>0</v>
      </c>
      <c r="O45" s="66" t="s">
        <v>271</v>
      </c>
      <c r="P45" s="65">
        <v>40581</v>
      </c>
      <c r="Q45" s="64">
        <v>-0.04</v>
      </c>
      <c r="R45" s="63">
        <v>40581.541041666664</v>
      </c>
    </row>
    <row r="46" spans="1:18">
      <c r="A46" s="66" t="s">
        <v>302</v>
      </c>
      <c r="B46" s="66" t="s">
        <v>277</v>
      </c>
      <c r="C46" s="66" t="s">
        <v>292</v>
      </c>
      <c r="D46" s="65">
        <v>40544</v>
      </c>
      <c r="E46" s="66" t="s">
        <v>243</v>
      </c>
      <c r="F46" s="66" t="s">
        <v>271</v>
      </c>
      <c r="G46" s="66" t="s">
        <v>272</v>
      </c>
      <c r="H46" s="66" t="s">
        <v>271</v>
      </c>
      <c r="I46" s="66" t="s">
        <v>271</v>
      </c>
      <c r="J46" s="66" t="s">
        <v>271</v>
      </c>
      <c r="K46" s="66" t="s">
        <v>271</v>
      </c>
      <c r="L46" s="66" t="s">
        <v>271</v>
      </c>
      <c r="M46" s="66" t="s">
        <v>271</v>
      </c>
      <c r="N46" s="67">
        <v>0</v>
      </c>
      <c r="O46" s="66" t="s">
        <v>271</v>
      </c>
      <c r="P46" s="65">
        <v>40581</v>
      </c>
      <c r="Q46" s="64">
        <v>-0.26</v>
      </c>
      <c r="R46" s="63">
        <v>40581.541041666664</v>
      </c>
    </row>
    <row r="47" spans="1:18">
      <c r="A47" s="66" t="s">
        <v>302</v>
      </c>
      <c r="B47" s="66" t="s">
        <v>277</v>
      </c>
      <c r="C47" s="66" t="s">
        <v>292</v>
      </c>
      <c r="D47" s="65">
        <v>40544</v>
      </c>
      <c r="E47" s="66" t="s">
        <v>242</v>
      </c>
      <c r="F47" s="66" t="s">
        <v>271</v>
      </c>
      <c r="G47" s="66" t="s">
        <v>272</v>
      </c>
      <c r="H47" s="66" t="s">
        <v>271</v>
      </c>
      <c r="I47" s="66" t="s">
        <v>271</v>
      </c>
      <c r="J47" s="66" t="s">
        <v>271</v>
      </c>
      <c r="K47" s="66" t="s">
        <v>271</v>
      </c>
      <c r="L47" s="66" t="s">
        <v>271</v>
      </c>
      <c r="M47" s="66" t="s">
        <v>271</v>
      </c>
      <c r="N47" s="67">
        <v>0</v>
      </c>
      <c r="O47" s="66" t="s">
        <v>271</v>
      </c>
      <c r="P47" s="65">
        <v>40581</v>
      </c>
      <c r="Q47" s="64">
        <v>-0.1</v>
      </c>
      <c r="R47" s="63">
        <v>40581.541041666664</v>
      </c>
    </row>
    <row r="48" spans="1:18">
      <c r="A48" s="66" t="s">
        <v>302</v>
      </c>
      <c r="B48" s="66" t="s">
        <v>277</v>
      </c>
      <c r="C48" s="66" t="s">
        <v>292</v>
      </c>
      <c r="D48" s="65">
        <v>40544</v>
      </c>
      <c r="E48" s="66" t="s">
        <v>241</v>
      </c>
      <c r="F48" s="66" t="s">
        <v>271</v>
      </c>
      <c r="G48" s="66" t="s">
        <v>272</v>
      </c>
      <c r="H48" s="66" t="s">
        <v>271</v>
      </c>
      <c r="I48" s="66" t="s">
        <v>271</v>
      </c>
      <c r="J48" s="66" t="s">
        <v>271</v>
      </c>
      <c r="K48" s="66" t="s">
        <v>271</v>
      </c>
      <c r="L48" s="66" t="s">
        <v>271</v>
      </c>
      <c r="M48" s="66" t="s">
        <v>271</v>
      </c>
      <c r="N48" s="67">
        <v>0</v>
      </c>
      <c r="O48" s="66" t="s">
        <v>271</v>
      </c>
      <c r="P48" s="65">
        <v>40581</v>
      </c>
      <c r="Q48" s="64">
        <v>-0.11</v>
      </c>
      <c r="R48" s="63">
        <v>40581.541041666664</v>
      </c>
    </row>
    <row r="49" spans="1:18">
      <c r="A49" s="66" t="s">
        <v>302</v>
      </c>
      <c r="B49" s="66" t="s">
        <v>277</v>
      </c>
      <c r="C49" s="66" t="s">
        <v>292</v>
      </c>
      <c r="D49" s="65">
        <v>40695</v>
      </c>
      <c r="E49" s="66" t="s">
        <v>244</v>
      </c>
      <c r="F49" s="66" t="s">
        <v>271</v>
      </c>
      <c r="G49" s="66" t="s">
        <v>272</v>
      </c>
      <c r="H49" s="66" t="s">
        <v>271</v>
      </c>
      <c r="I49" s="66" t="s">
        <v>271</v>
      </c>
      <c r="J49" s="66" t="s">
        <v>271</v>
      </c>
      <c r="K49" s="66" t="s">
        <v>271</v>
      </c>
      <c r="L49" s="66" t="s">
        <v>271</v>
      </c>
      <c r="M49" s="66" t="s">
        <v>271</v>
      </c>
      <c r="N49" s="67">
        <v>0</v>
      </c>
      <c r="O49" s="66" t="s">
        <v>271</v>
      </c>
      <c r="P49" s="65">
        <v>40724</v>
      </c>
      <c r="Q49" s="64">
        <v>-6.47</v>
      </c>
      <c r="R49" s="63">
        <v>40724.618379629632</v>
      </c>
    </row>
    <row r="50" spans="1:18">
      <c r="A50" s="66" t="s">
        <v>302</v>
      </c>
      <c r="B50" s="66" t="s">
        <v>277</v>
      </c>
      <c r="C50" s="66" t="s">
        <v>292</v>
      </c>
      <c r="D50" s="65">
        <v>40695</v>
      </c>
      <c r="E50" s="66" t="s">
        <v>243</v>
      </c>
      <c r="F50" s="66" t="s">
        <v>271</v>
      </c>
      <c r="G50" s="66" t="s">
        <v>272</v>
      </c>
      <c r="H50" s="66" t="s">
        <v>271</v>
      </c>
      <c r="I50" s="66" t="s">
        <v>271</v>
      </c>
      <c r="J50" s="66" t="s">
        <v>271</v>
      </c>
      <c r="K50" s="66" t="s">
        <v>271</v>
      </c>
      <c r="L50" s="66" t="s">
        <v>271</v>
      </c>
      <c r="M50" s="66" t="s">
        <v>271</v>
      </c>
      <c r="N50" s="67">
        <v>0</v>
      </c>
      <c r="O50" s="66" t="s">
        <v>271</v>
      </c>
      <c r="P50" s="65">
        <v>40724</v>
      </c>
      <c r="Q50" s="64">
        <v>-3.52</v>
      </c>
      <c r="R50" s="63">
        <v>40724.618379629632</v>
      </c>
    </row>
    <row r="51" spans="1:18">
      <c r="A51" s="66" t="s">
        <v>302</v>
      </c>
      <c r="B51" s="66" t="s">
        <v>277</v>
      </c>
      <c r="C51" s="66" t="s">
        <v>292</v>
      </c>
      <c r="D51" s="65">
        <v>40695</v>
      </c>
      <c r="E51" s="66" t="s">
        <v>242</v>
      </c>
      <c r="F51" s="66" t="s">
        <v>271</v>
      </c>
      <c r="G51" s="66" t="s">
        <v>272</v>
      </c>
      <c r="H51" s="66" t="s">
        <v>271</v>
      </c>
      <c r="I51" s="66" t="s">
        <v>271</v>
      </c>
      <c r="J51" s="66" t="s">
        <v>271</v>
      </c>
      <c r="K51" s="66" t="s">
        <v>271</v>
      </c>
      <c r="L51" s="66" t="s">
        <v>271</v>
      </c>
      <c r="M51" s="66" t="s">
        <v>271</v>
      </c>
      <c r="N51" s="67">
        <v>0</v>
      </c>
      <c r="O51" s="66" t="s">
        <v>271</v>
      </c>
      <c r="P51" s="65">
        <v>40724</v>
      </c>
      <c r="Q51" s="64">
        <v>-1.31</v>
      </c>
      <c r="R51" s="63">
        <v>40724.618379629632</v>
      </c>
    </row>
    <row r="52" spans="1:18">
      <c r="A52" s="66" t="s">
        <v>302</v>
      </c>
      <c r="B52" s="66" t="s">
        <v>277</v>
      </c>
      <c r="C52" s="66" t="s">
        <v>292</v>
      </c>
      <c r="D52" s="65">
        <v>40695</v>
      </c>
      <c r="E52" s="66" t="s">
        <v>241</v>
      </c>
      <c r="F52" s="66" t="s">
        <v>271</v>
      </c>
      <c r="G52" s="66" t="s">
        <v>272</v>
      </c>
      <c r="H52" s="66" t="s">
        <v>271</v>
      </c>
      <c r="I52" s="66" t="s">
        <v>271</v>
      </c>
      <c r="J52" s="66" t="s">
        <v>271</v>
      </c>
      <c r="K52" s="66" t="s">
        <v>271</v>
      </c>
      <c r="L52" s="66" t="s">
        <v>271</v>
      </c>
      <c r="M52" s="66" t="s">
        <v>271</v>
      </c>
      <c r="N52" s="67">
        <v>0</v>
      </c>
      <c r="O52" s="66" t="s">
        <v>271</v>
      </c>
      <c r="P52" s="65">
        <v>40724</v>
      </c>
      <c r="Q52" s="64">
        <v>-0.34</v>
      </c>
      <c r="R52" s="63">
        <v>40724.618379629632</v>
      </c>
    </row>
    <row r="53" spans="1:18">
      <c r="A53" s="66" t="s">
        <v>302</v>
      </c>
      <c r="B53" s="66" t="s">
        <v>289</v>
      </c>
      <c r="C53" s="66" t="s">
        <v>288</v>
      </c>
      <c r="D53" s="65">
        <v>40391</v>
      </c>
      <c r="E53" s="66" t="s">
        <v>245</v>
      </c>
      <c r="F53" s="66" t="s">
        <v>271</v>
      </c>
      <c r="G53" s="66" t="s">
        <v>272</v>
      </c>
      <c r="H53" s="66" t="s">
        <v>271</v>
      </c>
      <c r="I53" s="66" t="s">
        <v>271</v>
      </c>
      <c r="J53" s="66" t="s">
        <v>271</v>
      </c>
      <c r="K53" s="66" t="s">
        <v>271</v>
      </c>
      <c r="L53" s="66" t="s">
        <v>271</v>
      </c>
      <c r="M53" s="66" t="s">
        <v>271</v>
      </c>
      <c r="N53" s="67">
        <v>0</v>
      </c>
      <c r="O53" s="66" t="s">
        <v>271</v>
      </c>
      <c r="P53" s="65">
        <v>40435</v>
      </c>
      <c r="Q53" s="64">
        <v>0.02</v>
      </c>
      <c r="R53" s="63">
        <v>40435.343449074076</v>
      </c>
    </row>
    <row r="54" spans="1:18">
      <c r="A54" s="66" t="s">
        <v>302</v>
      </c>
      <c r="B54" s="66" t="s">
        <v>289</v>
      </c>
      <c r="C54" s="66" t="s">
        <v>288</v>
      </c>
      <c r="D54" s="65">
        <v>40391</v>
      </c>
      <c r="E54" s="66" t="s">
        <v>244</v>
      </c>
      <c r="F54" s="66" t="s">
        <v>271</v>
      </c>
      <c r="G54" s="66" t="s">
        <v>272</v>
      </c>
      <c r="H54" s="66" t="s">
        <v>271</v>
      </c>
      <c r="I54" s="66" t="s">
        <v>271</v>
      </c>
      <c r="J54" s="66" t="s">
        <v>271</v>
      </c>
      <c r="K54" s="66" t="s">
        <v>271</v>
      </c>
      <c r="L54" s="66" t="s">
        <v>271</v>
      </c>
      <c r="M54" s="66" t="s">
        <v>271</v>
      </c>
      <c r="N54" s="67">
        <v>0</v>
      </c>
      <c r="O54" s="66" t="s">
        <v>271</v>
      </c>
      <c r="P54" s="65">
        <v>40435</v>
      </c>
      <c r="Q54" s="64">
        <v>6.51</v>
      </c>
      <c r="R54" s="63">
        <v>40435.343449074076</v>
      </c>
    </row>
    <row r="55" spans="1:18">
      <c r="A55" s="66" t="s">
        <v>302</v>
      </c>
      <c r="B55" s="66" t="s">
        <v>289</v>
      </c>
      <c r="C55" s="66" t="s">
        <v>288</v>
      </c>
      <c r="D55" s="65">
        <v>40391</v>
      </c>
      <c r="E55" s="66" t="s">
        <v>243</v>
      </c>
      <c r="F55" s="66" t="s">
        <v>271</v>
      </c>
      <c r="G55" s="66" t="s">
        <v>272</v>
      </c>
      <c r="H55" s="66" t="s">
        <v>271</v>
      </c>
      <c r="I55" s="66" t="s">
        <v>271</v>
      </c>
      <c r="J55" s="66" t="s">
        <v>271</v>
      </c>
      <c r="K55" s="66" t="s">
        <v>271</v>
      </c>
      <c r="L55" s="66" t="s">
        <v>271</v>
      </c>
      <c r="M55" s="66" t="s">
        <v>271</v>
      </c>
      <c r="N55" s="67">
        <v>0</v>
      </c>
      <c r="O55" s="66" t="s">
        <v>271</v>
      </c>
      <c r="P55" s="65">
        <v>40435</v>
      </c>
      <c r="Q55" s="64">
        <v>3.78</v>
      </c>
      <c r="R55" s="63">
        <v>40435.343449074076</v>
      </c>
    </row>
    <row r="56" spans="1:18">
      <c r="A56" s="66" t="s">
        <v>302</v>
      </c>
      <c r="B56" s="66" t="s">
        <v>289</v>
      </c>
      <c r="C56" s="66" t="s">
        <v>288</v>
      </c>
      <c r="D56" s="65">
        <v>40391</v>
      </c>
      <c r="E56" s="66" t="s">
        <v>242</v>
      </c>
      <c r="F56" s="66" t="s">
        <v>271</v>
      </c>
      <c r="G56" s="66" t="s">
        <v>272</v>
      </c>
      <c r="H56" s="66" t="s">
        <v>271</v>
      </c>
      <c r="I56" s="66" t="s">
        <v>271</v>
      </c>
      <c r="J56" s="66" t="s">
        <v>271</v>
      </c>
      <c r="K56" s="66" t="s">
        <v>271</v>
      </c>
      <c r="L56" s="66" t="s">
        <v>271</v>
      </c>
      <c r="M56" s="66" t="s">
        <v>271</v>
      </c>
      <c r="N56" s="67">
        <v>0</v>
      </c>
      <c r="O56" s="66" t="s">
        <v>271</v>
      </c>
      <c r="P56" s="65">
        <v>40435</v>
      </c>
      <c r="Q56" s="64">
        <v>1.41</v>
      </c>
      <c r="R56" s="63">
        <v>40435.343449074076</v>
      </c>
    </row>
    <row r="57" spans="1:18">
      <c r="A57" s="66" t="s">
        <v>302</v>
      </c>
      <c r="B57" s="66" t="s">
        <v>289</v>
      </c>
      <c r="C57" s="66" t="s">
        <v>288</v>
      </c>
      <c r="D57" s="65">
        <v>40391</v>
      </c>
      <c r="E57" s="66" t="s">
        <v>241</v>
      </c>
      <c r="F57" s="66" t="s">
        <v>271</v>
      </c>
      <c r="G57" s="66" t="s">
        <v>272</v>
      </c>
      <c r="H57" s="66" t="s">
        <v>271</v>
      </c>
      <c r="I57" s="66" t="s">
        <v>271</v>
      </c>
      <c r="J57" s="66" t="s">
        <v>271</v>
      </c>
      <c r="K57" s="66" t="s">
        <v>271</v>
      </c>
      <c r="L57" s="66" t="s">
        <v>271</v>
      </c>
      <c r="M57" s="66" t="s">
        <v>271</v>
      </c>
      <c r="N57" s="67">
        <v>0</v>
      </c>
      <c r="O57" s="66" t="s">
        <v>271</v>
      </c>
      <c r="P57" s="65">
        <v>40435</v>
      </c>
      <c r="Q57" s="64">
        <v>0.45</v>
      </c>
      <c r="R57" s="63">
        <v>40435.343449074076</v>
      </c>
    </row>
    <row r="58" spans="1:18">
      <c r="A58" s="66" t="s">
        <v>301</v>
      </c>
      <c r="B58" s="66" t="s">
        <v>277</v>
      </c>
      <c r="C58" s="66" t="s">
        <v>276</v>
      </c>
      <c r="D58" s="65">
        <v>42005</v>
      </c>
      <c r="E58" s="66" t="s">
        <v>240</v>
      </c>
      <c r="F58" s="66" t="s">
        <v>271</v>
      </c>
      <c r="G58" s="66" t="s">
        <v>272</v>
      </c>
      <c r="H58" s="66" t="s">
        <v>271</v>
      </c>
      <c r="I58" s="66" t="s">
        <v>271</v>
      </c>
      <c r="J58" s="66" t="s">
        <v>271</v>
      </c>
      <c r="K58" s="66" t="s">
        <v>271</v>
      </c>
      <c r="L58" s="66" t="s">
        <v>271</v>
      </c>
      <c r="M58" s="66" t="s">
        <v>271</v>
      </c>
      <c r="N58" s="67">
        <v>0</v>
      </c>
      <c r="O58" s="66" t="s">
        <v>271</v>
      </c>
      <c r="P58" s="65">
        <v>42038</v>
      </c>
      <c r="Q58" s="64">
        <v>0.83</v>
      </c>
      <c r="R58" s="63">
        <v>42038.466215277775</v>
      </c>
    </row>
    <row r="59" spans="1:18">
      <c r="A59" s="66" t="s">
        <v>301</v>
      </c>
      <c r="B59" s="66" t="s">
        <v>277</v>
      </c>
      <c r="C59" s="66" t="s">
        <v>276</v>
      </c>
      <c r="D59" s="65">
        <v>42370</v>
      </c>
      <c r="E59" s="66" t="s">
        <v>240</v>
      </c>
      <c r="F59" s="66" t="s">
        <v>271</v>
      </c>
      <c r="G59" s="66" t="s">
        <v>272</v>
      </c>
      <c r="H59" s="66" t="s">
        <v>271</v>
      </c>
      <c r="I59" s="66" t="s">
        <v>271</v>
      </c>
      <c r="J59" s="66" t="s">
        <v>271</v>
      </c>
      <c r="K59" s="66" t="s">
        <v>271</v>
      </c>
      <c r="L59" s="66" t="s">
        <v>271</v>
      </c>
      <c r="M59" s="66" t="s">
        <v>271</v>
      </c>
      <c r="N59" s="67">
        <v>0</v>
      </c>
      <c r="O59" s="66" t="s">
        <v>271</v>
      </c>
      <c r="P59" s="65">
        <v>42401</v>
      </c>
      <c r="Q59" s="64">
        <v>-0.14000000000000001</v>
      </c>
      <c r="R59" s="63">
        <v>42401.469259259262</v>
      </c>
    </row>
    <row r="60" spans="1:18">
      <c r="A60" s="66" t="s">
        <v>301</v>
      </c>
      <c r="B60" s="66" t="s">
        <v>277</v>
      </c>
      <c r="C60" s="66" t="s">
        <v>276</v>
      </c>
      <c r="D60" s="65">
        <v>42430</v>
      </c>
      <c r="E60" s="66" t="s">
        <v>240</v>
      </c>
      <c r="F60" s="66" t="s">
        <v>271</v>
      </c>
      <c r="G60" s="66" t="s">
        <v>272</v>
      </c>
      <c r="H60" s="66" t="s">
        <v>271</v>
      </c>
      <c r="I60" s="66" t="s">
        <v>271</v>
      </c>
      <c r="J60" s="66" t="s">
        <v>271</v>
      </c>
      <c r="K60" s="66" t="s">
        <v>271</v>
      </c>
      <c r="L60" s="66" t="s">
        <v>271</v>
      </c>
      <c r="M60" s="66" t="s">
        <v>271</v>
      </c>
      <c r="N60" s="67">
        <v>0</v>
      </c>
      <c r="O60" s="66" t="s">
        <v>271</v>
      </c>
      <c r="P60" s="65">
        <v>42462</v>
      </c>
      <c r="Q60" s="64">
        <v>-4.79</v>
      </c>
      <c r="R60" s="63">
        <v>42462.668587962966</v>
      </c>
    </row>
    <row r="61" spans="1:18">
      <c r="A61" s="66" t="s">
        <v>301</v>
      </c>
      <c r="B61" s="66" t="s">
        <v>277</v>
      </c>
      <c r="C61" s="66" t="s">
        <v>292</v>
      </c>
      <c r="D61" s="65">
        <v>40544</v>
      </c>
      <c r="E61" s="66" t="s">
        <v>240</v>
      </c>
      <c r="F61" s="66" t="s">
        <v>271</v>
      </c>
      <c r="G61" s="66" t="s">
        <v>272</v>
      </c>
      <c r="H61" s="66" t="s">
        <v>271</v>
      </c>
      <c r="I61" s="66" t="s">
        <v>271</v>
      </c>
      <c r="J61" s="66" t="s">
        <v>271</v>
      </c>
      <c r="K61" s="66" t="s">
        <v>271</v>
      </c>
      <c r="L61" s="66" t="s">
        <v>271</v>
      </c>
      <c r="M61" s="66" t="s">
        <v>271</v>
      </c>
      <c r="N61" s="67">
        <v>0</v>
      </c>
      <c r="O61" s="66" t="s">
        <v>271</v>
      </c>
      <c r="P61" s="65">
        <v>40581</v>
      </c>
      <c r="Q61" s="64">
        <v>1.24</v>
      </c>
      <c r="R61" s="63">
        <v>40581.54105324074</v>
      </c>
    </row>
    <row r="62" spans="1:18">
      <c r="A62" s="66" t="s">
        <v>301</v>
      </c>
      <c r="B62" s="66" t="s">
        <v>277</v>
      </c>
      <c r="C62" s="66" t="s">
        <v>286</v>
      </c>
      <c r="D62" s="65">
        <v>40909</v>
      </c>
      <c r="E62" s="66" t="s">
        <v>240</v>
      </c>
      <c r="F62" s="66" t="s">
        <v>271</v>
      </c>
      <c r="G62" s="66" t="s">
        <v>272</v>
      </c>
      <c r="H62" s="66" t="s">
        <v>271</v>
      </c>
      <c r="I62" s="66" t="s">
        <v>271</v>
      </c>
      <c r="J62" s="66" t="s">
        <v>271</v>
      </c>
      <c r="K62" s="66" t="s">
        <v>271</v>
      </c>
      <c r="L62" s="66" t="s">
        <v>271</v>
      </c>
      <c r="M62" s="66" t="s">
        <v>271</v>
      </c>
      <c r="N62" s="67">
        <v>0</v>
      </c>
      <c r="O62" s="66" t="s">
        <v>271</v>
      </c>
      <c r="P62" s="65">
        <v>40945</v>
      </c>
      <c r="Q62" s="64">
        <v>0.65</v>
      </c>
      <c r="R62" s="63">
        <v>40945.617430555554</v>
      </c>
    </row>
    <row r="63" spans="1:18">
      <c r="A63" s="66" t="s">
        <v>301</v>
      </c>
      <c r="B63" s="66" t="s">
        <v>277</v>
      </c>
      <c r="C63" s="66" t="s">
        <v>286</v>
      </c>
      <c r="D63" s="65">
        <v>41183</v>
      </c>
      <c r="E63" s="66" t="s">
        <v>240</v>
      </c>
      <c r="F63" s="66" t="s">
        <v>271</v>
      </c>
      <c r="G63" s="66" t="s">
        <v>272</v>
      </c>
      <c r="H63" s="66" t="s">
        <v>271</v>
      </c>
      <c r="I63" s="66" t="s">
        <v>271</v>
      </c>
      <c r="J63" s="66" t="s">
        <v>271</v>
      </c>
      <c r="K63" s="66" t="s">
        <v>271</v>
      </c>
      <c r="L63" s="66" t="s">
        <v>271</v>
      </c>
      <c r="M63" s="66" t="s">
        <v>271</v>
      </c>
      <c r="N63" s="67">
        <v>0</v>
      </c>
      <c r="O63" s="66" t="s">
        <v>271</v>
      </c>
      <c r="P63" s="65">
        <v>41212</v>
      </c>
      <c r="Q63" s="64">
        <v>0.1</v>
      </c>
      <c r="R63" s="63">
        <v>41212.697835648149</v>
      </c>
    </row>
    <row r="64" spans="1:18">
      <c r="A64" s="66" t="s">
        <v>301</v>
      </c>
      <c r="B64" s="66" t="s">
        <v>277</v>
      </c>
      <c r="C64" s="66" t="s">
        <v>291</v>
      </c>
      <c r="D64" s="65">
        <v>41275</v>
      </c>
      <c r="E64" s="66" t="s">
        <v>240</v>
      </c>
      <c r="F64" s="66" t="s">
        <v>271</v>
      </c>
      <c r="G64" s="66" t="s">
        <v>272</v>
      </c>
      <c r="H64" s="66" t="s">
        <v>271</v>
      </c>
      <c r="I64" s="66" t="s">
        <v>271</v>
      </c>
      <c r="J64" s="66" t="s">
        <v>271</v>
      </c>
      <c r="K64" s="66" t="s">
        <v>271</v>
      </c>
      <c r="L64" s="66" t="s">
        <v>271</v>
      </c>
      <c r="M64" s="66" t="s">
        <v>271</v>
      </c>
      <c r="N64" s="67">
        <v>0</v>
      </c>
      <c r="O64" s="66" t="s">
        <v>271</v>
      </c>
      <c r="P64" s="65">
        <v>41306</v>
      </c>
      <c r="Q64" s="64">
        <v>2.02</v>
      </c>
      <c r="R64" s="63">
        <v>41306.600243055553</v>
      </c>
    </row>
    <row r="65" spans="1:18">
      <c r="A65" s="66" t="s">
        <v>301</v>
      </c>
      <c r="B65" s="66" t="s">
        <v>277</v>
      </c>
      <c r="C65" s="66" t="s">
        <v>290</v>
      </c>
      <c r="D65" s="65">
        <v>41640</v>
      </c>
      <c r="E65" s="66" t="s">
        <v>240</v>
      </c>
      <c r="F65" s="66" t="s">
        <v>271</v>
      </c>
      <c r="G65" s="66" t="s">
        <v>272</v>
      </c>
      <c r="H65" s="66" t="s">
        <v>271</v>
      </c>
      <c r="I65" s="66" t="s">
        <v>271</v>
      </c>
      <c r="J65" s="66" t="s">
        <v>271</v>
      </c>
      <c r="K65" s="66" t="s">
        <v>271</v>
      </c>
      <c r="L65" s="66" t="s">
        <v>271</v>
      </c>
      <c r="M65" s="66" t="s">
        <v>271</v>
      </c>
      <c r="N65" s="67">
        <v>0</v>
      </c>
      <c r="O65" s="66" t="s">
        <v>271</v>
      </c>
      <c r="P65" s="65">
        <v>41674</v>
      </c>
      <c r="Q65" s="64">
        <v>-0.06</v>
      </c>
      <c r="R65" s="63">
        <v>41674.379340277781</v>
      </c>
    </row>
    <row r="66" spans="1:18">
      <c r="A66" s="66" t="s">
        <v>301</v>
      </c>
      <c r="B66" s="66" t="s">
        <v>289</v>
      </c>
      <c r="C66" s="66" t="s">
        <v>288</v>
      </c>
      <c r="D66" s="65">
        <v>40391</v>
      </c>
      <c r="E66" s="66" t="s">
        <v>240</v>
      </c>
      <c r="F66" s="66" t="s">
        <v>271</v>
      </c>
      <c r="G66" s="66" t="s">
        <v>272</v>
      </c>
      <c r="H66" s="66" t="s">
        <v>271</v>
      </c>
      <c r="I66" s="66" t="s">
        <v>271</v>
      </c>
      <c r="J66" s="66" t="s">
        <v>271</v>
      </c>
      <c r="K66" s="66" t="s">
        <v>271</v>
      </c>
      <c r="L66" s="66" t="s">
        <v>271</v>
      </c>
      <c r="M66" s="66" t="s">
        <v>271</v>
      </c>
      <c r="N66" s="67">
        <v>0</v>
      </c>
      <c r="O66" s="66" t="s">
        <v>271</v>
      </c>
      <c r="P66" s="65">
        <v>40435</v>
      </c>
      <c r="Q66" s="64">
        <v>0.15</v>
      </c>
      <c r="R66" s="63">
        <v>40435.343449074076</v>
      </c>
    </row>
    <row r="67" spans="1:18">
      <c r="A67" s="66" t="s">
        <v>300</v>
      </c>
      <c r="B67" s="66" t="s">
        <v>277</v>
      </c>
      <c r="C67" s="66" t="s">
        <v>276</v>
      </c>
      <c r="D67" s="65">
        <v>42005</v>
      </c>
      <c r="E67" s="66" t="s">
        <v>239</v>
      </c>
      <c r="F67" s="66" t="s">
        <v>271</v>
      </c>
      <c r="G67" s="66" t="s">
        <v>272</v>
      </c>
      <c r="H67" s="66" t="s">
        <v>271</v>
      </c>
      <c r="I67" s="66" t="s">
        <v>271</v>
      </c>
      <c r="J67" s="66" t="s">
        <v>271</v>
      </c>
      <c r="K67" s="66" t="s">
        <v>271</v>
      </c>
      <c r="L67" s="66" t="s">
        <v>271</v>
      </c>
      <c r="M67" s="66" t="s">
        <v>271</v>
      </c>
      <c r="N67" s="67">
        <v>0</v>
      </c>
      <c r="O67" s="66" t="s">
        <v>271</v>
      </c>
      <c r="P67" s="65">
        <v>42038</v>
      </c>
      <c r="Q67" s="64">
        <v>-1.25</v>
      </c>
      <c r="R67" s="63">
        <v>42038.467476851853</v>
      </c>
    </row>
    <row r="68" spans="1:18">
      <c r="A68" s="66" t="s">
        <v>300</v>
      </c>
      <c r="B68" s="66" t="s">
        <v>277</v>
      </c>
      <c r="C68" s="66" t="s">
        <v>276</v>
      </c>
      <c r="D68" s="65">
        <v>42005</v>
      </c>
      <c r="E68" s="66" t="s">
        <v>238</v>
      </c>
      <c r="F68" s="66" t="s">
        <v>271</v>
      </c>
      <c r="G68" s="66" t="s">
        <v>272</v>
      </c>
      <c r="H68" s="66" t="s">
        <v>271</v>
      </c>
      <c r="I68" s="66" t="s">
        <v>271</v>
      </c>
      <c r="J68" s="66" t="s">
        <v>271</v>
      </c>
      <c r="K68" s="66" t="s">
        <v>271</v>
      </c>
      <c r="L68" s="66" t="s">
        <v>271</v>
      </c>
      <c r="M68" s="66" t="s">
        <v>271</v>
      </c>
      <c r="N68" s="67">
        <v>0</v>
      </c>
      <c r="O68" s="66" t="s">
        <v>271</v>
      </c>
      <c r="P68" s="65">
        <v>42038</v>
      </c>
      <c r="Q68" s="64">
        <v>-1.38</v>
      </c>
      <c r="R68" s="63">
        <v>42038.467476851853</v>
      </c>
    </row>
    <row r="69" spans="1:18">
      <c r="A69" s="66" t="s">
        <v>300</v>
      </c>
      <c r="B69" s="66" t="s">
        <v>277</v>
      </c>
      <c r="C69" s="66" t="s">
        <v>276</v>
      </c>
      <c r="D69" s="65">
        <v>42005</v>
      </c>
      <c r="E69" s="66" t="s">
        <v>237</v>
      </c>
      <c r="F69" s="66" t="s">
        <v>271</v>
      </c>
      <c r="G69" s="66" t="s">
        <v>272</v>
      </c>
      <c r="H69" s="66" t="s">
        <v>271</v>
      </c>
      <c r="I69" s="66" t="s">
        <v>271</v>
      </c>
      <c r="J69" s="66" t="s">
        <v>271</v>
      </c>
      <c r="K69" s="66" t="s">
        <v>271</v>
      </c>
      <c r="L69" s="66" t="s">
        <v>271</v>
      </c>
      <c r="M69" s="66" t="s">
        <v>271</v>
      </c>
      <c r="N69" s="67">
        <v>0</v>
      </c>
      <c r="O69" s="66" t="s">
        <v>271</v>
      </c>
      <c r="P69" s="65">
        <v>42038</v>
      </c>
      <c r="Q69" s="64">
        <v>0.56000000000000005</v>
      </c>
      <c r="R69" s="63">
        <v>42038.467476851853</v>
      </c>
    </row>
    <row r="70" spans="1:18">
      <c r="A70" s="66" t="s">
        <v>300</v>
      </c>
      <c r="B70" s="66" t="s">
        <v>277</v>
      </c>
      <c r="C70" s="66" t="s">
        <v>276</v>
      </c>
      <c r="D70" s="65">
        <v>42005</v>
      </c>
      <c r="E70" s="66" t="s">
        <v>236</v>
      </c>
      <c r="F70" s="66" t="s">
        <v>271</v>
      </c>
      <c r="G70" s="66" t="s">
        <v>272</v>
      </c>
      <c r="H70" s="66" t="s">
        <v>271</v>
      </c>
      <c r="I70" s="66" t="s">
        <v>271</v>
      </c>
      <c r="J70" s="66" t="s">
        <v>271</v>
      </c>
      <c r="K70" s="66" t="s">
        <v>271</v>
      </c>
      <c r="L70" s="66" t="s">
        <v>271</v>
      </c>
      <c r="M70" s="66" t="s">
        <v>271</v>
      </c>
      <c r="N70" s="67">
        <v>0</v>
      </c>
      <c r="O70" s="66" t="s">
        <v>271</v>
      </c>
      <c r="P70" s="65">
        <v>42038</v>
      </c>
      <c r="Q70" s="64">
        <v>7.0000000000000007E-2</v>
      </c>
      <c r="R70" s="63">
        <v>42038.467476851853</v>
      </c>
    </row>
    <row r="71" spans="1:18">
      <c r="A71" s="66" t="s">
        <v>300</v>
      </c>
      <c r="B71" s="66" t="s">
        <v>277</v>
      </c>
      <c r="C71" s="66" t="s">
        <v>276</v>
      </c>
      <c r="D71" s="65">
        <v>42036</v>
      </c>
      <c r="E71" s="66" t="s">
        <v>239</v>
      </c>
      <c r="F71" s="66" t="s">
        <v>271</v>
      </c>
      <c r="G71" s="66" t="s">
        <v>272</v>
      </c>
      <c r="H71" s="66" t="s">
        <v>271</v>
      </c>
      <c r="I71" s="66" t="s">
        <v>271</v>
      </c>
      <c r="J71" s="66" t="s">
        <v>271</v>
      </c>
      <c r="K71" s="66" t="s">
        <v>271</v>
      </c>
      <c r="L71" s="66" t="s">
        <v>271</v>
      </c>
      <c r="M71" s="66" t="s">
        <v>271</v>
      </c>
      <c r="N71" s="67">
        <v>0</v>
      </c>
      <c r="O71" s="66" t="s">
        <v>271</v>
      </c>
      <c r="P71" s="65">
        <v>42065</v>
      </c>
      <c r="Q71" s="64">
        <v>-0.35</v>
      </c>
      <c r="R71" s="63">
        <v>42065.699050925927</v>
      </c>
    </row>
    <row r="72" spans="1:18">
      <c r="A72" s="66" t="s">
        <v>300</v>
      </c>
      <c r="B72" s="66" t="s">
        <v>277</v>
      </c>
      <c r="C72" s="66" t="s">
        <v>276</v>
      </c>
      <c r="D72" s="65">
        <v>42370</v>
      </c>
      <c r="E72" s="66" t="s">
        <v>239</v>
      </c>
      <c r="F72" s="66" t="s">
        <v>271</v>
      </c>
      <c r="G72" s="66" t="s">
        <v>272</v>
      </c>
      <c r="H72" s="66" t="s">
        <v>271</v>
      </c>
      <c r="I72" s="66" t="s">
        <v>271</v>
      </c>
      <c r="J72" s="66" t="s">
        <v>271</v>
      </c>
      <c r="K72" s="66" t="s">
        <v>271</v>
      </c>
      <c r="L72" s="66" t="s">
        <v>271</v>
      </c>
      <c r="M72" s="66" t="s">
        <v>271</v>
      </c>
      <c r="N72" s="67">
        <v>0</v>
      </c>
      <c r="O72" s="66" t="s">
        <v>271</v>
      </c>
      <c r="P72" s="65">
        <v>42401</v>
      </c>
      <c r="Q72" s="64">
        <v>-0.04</v>
      </c>
      <c r="R72" s="63">
        <v>42401.469270833331</v>
      </c>
    </row>
    <row r="73" spans="1:18">
      <c r="A73" s="66" t="s">
        <v>300</v>
      </c>
      <c r="B73" s="66" t="s">
        <v>277</v>
      </c>
      <c r="C73" s="66" t="s">
        <v>276</v>
      </c>
      <c r="D73" s="65">
        <v>42370</v>
      </c>
      <c r="E73" s="66" t="s">
        <v>238</v>
      </c>
      <c r="F73" s="66" t="s">
        <v>271</v>
      </c>
      <c r="G73" s="66" t="s">
        <v>272</v>
      </c>
      <c r="H73" s="66" t="s">
        <v>271</v>
      </c>
      <c r="I73" s="66" t="s">
        <v>271</v>
      </c>
      <c r="J73" s="66" t="s">
        <v>271</v>
      </c>
      <c r="K73" s="66" t="s">
        <v>271</v>
      </c>
      <c r="L73" s="66" t="s">
        <v>271</v>
      </c>
      <c r="M73" s="66" t="s">
        <v>271</v>
      </c>
      <c r="N73" s="67">
        <v>0</v>
      </c>
      <c r="O73" s="66" t="s">
        <v>271</v>
      </c>
      <c r="P73" s="65">
        <v>42401</v>
      </c>
      <c r="Q73" s="64">
        <v>-0.72</v>
      </c>
      <c r="R73" s="63">
        <v>42401.469270833331</v>
      </c>
    </row>
    <row r="74" spans="1:18">
      <c r="A74" s="66" t="s">
        <v>300</v>
      </c>
      <c r="B74" s="66" t="s">
        <v>277</v>
      </c>
      <c r="C74" s="66" t="s">
        <v>276</v>
      </c>
      <c r="D74" s="65">
        <v>42370</v>
      </c>
      <c r="E74" s="66" t="s">
        <v>237</v>
      </c>
      <c r="F74" s="66" t="s">
        <v>271</v>
      </c>
      <c r="G74" s="66" t="s">
        <v>272</v>
      </c>
      <c r="H74" s="66" t="s">
        <v>271</v>
      </c>
      <c r="I74" s="66" t="s">
        <v>271</v>
      </c>
      <c r="J74" s="66" t="s">
        <v>271</v>
      </c>
      <c r="K74" s="66" t="s">
        <v>271</v>
      </c>
      <c r="L74" s="66" t="s">
        <v>271</v>
      </c>
      <c r="M74" s="66" t="s">
        <v>271</v>
      </c>
      <c r="N74" s="67">
        <v>0</v>
      </c>
      <c r="O74" s="66" t="s">
        <v>271</v>
      </c>
      <c r="P74" s="65">
        <v>42401</v>
      </c>
      <c r="Q74" s="64">
        <v>-0.31</v>
      </c>
      <c r="R74" s="63">
        <v>42401.469270833331</v>
      </c>
    </row>
    <row r="75" spans="1:18">
      <c r="A75" s="66" t="s">
        <v>300</v>
      </c>
      <c r="B75" s="66" t="s">
        <v>277</v>
      </c>
      <c r="C75" s="66" t="s">
        <v>276</v>
      </c>
      <c r="D75" s="65">
        <v>42370</v>
      </c>
      <c r="E75" s="66" t="s">
        <v>236</v>
      </c>
      <c r="F75" s="66" t="s">
        <v>271</v>
      </c>
      <c r="G75" s="66" t="s">
        <v>272</v>
      </c>
      <c r="H75" s="66" t="s">
        <v>271</v>
      </c>
      <c r="I75" s="66" t="s">
        <v>271</v>
      </c>
      <c r="J75" s="66" t="s">
        <v>271</v>
      </c>
      <c r="K75" s="66" t="s">
        <v>271</v>
      </c>
      <c r="L75" s="66" t="s">
        <v>271</v>
      </c>
      <c r="M75" s="66" t="s">
        <v>271</v>
      </c>
      <c r="N75" s="67">
        <v>0</v>
      </c>
      <c r="O75" s="66" t="s">
        <v>271</v>
      </c>
      <c r="P75" s="65">
        <v>42401</v>
      </c>
      <c r="Q75" s="64">
        <v>-0.11</v>
      </c>
      <c r="R75" s="63">
        <v>42401.469270833331</v>
      </c>
    </row>
    <row r="76" spans="1:18">
      <c r="A76" s="66" t="s">
        <v>300</v>
      </c>
      <c r="B76" s="66" t="s">
        <v>277</v>
      </c>
      <c r="C76" s="66" t="s">
        <v>276</v>
      </c>
      <c r="D76" s="65">
        <v>42430</v>
      </c>
      <c r="E76" s="66" t="s">
        <v>239</v>
      </c>
      <c r="F76" s="66" t="s">
        <v>271</v>
      </c>
      <c r="G76" s="66" t="s">
        <v>272</v>
      </c>
      <c r="H76" s="66" t="s">
        <v>271</v>
      </c>
      <c r="I76" s="66" t="s">
        <v>271</v>
      </c>
      <c r="J76" s="66" t="s">
        <v>271</v>
      </c>
      <c r="K76" s="66" t="s">
        <v>271</v>
      </c>
      <c r="L76" s="66" t="s">
        <v>271</v>
      </c>
      <c r="M76" s="66" t="s">
        <v>271</v>
      </c>
      <c r="N76" s="67">
        <v>0</v>
      </c>
      <c r="O76" s="66" t="s">
        <v>271</v>
      </c>
      <c r="P76" s="65">
        <v>42462</v>
      </c>
      <c r="Q76" s="64">
        <v>-1.26</v>
      </c>
      <c r="R76" s="63">
        <v>42462.668599537035</v>
      </c>
    </row>
    <row r="77" spans="1:18">
      <c r="A77" s="66" t="s">
        <v>300</v>
      </c>
      <c r="B77" s="66" t="s">
        <v>277</v>
      </c>
      <c r="C77" s="66" t="s">
        <v>276</v>
      </c>
      <c r="D77" s="65">
        <v>42430</v>
      </c>
      <c r="E77" s="66" t="s">
        <v>238</v>
      </c>
      <c r="F77" s="66" t="s">
        <v>271</v>
      </c>
      <c r="G77" s="66" t="s">
        <v>272</v>
      </c>
      <c r="H77" s="66" t="s">
        <v>271</v>
      </c>
      <c r="I77" s="66" t="s">
        <v>271</v>
      </c>
      <c r="J77" s="66" t="s">
        <v>271</v>
      </c>
      <c r="K77" s="66" t="s">
        <v>271</v>
      </c>
      <c r="L77" s="66" t="s">
        <v>271</v>
      </c>
      <c r="M77" s="66" t="s">
        <v>271</v>
      </c>
      <c r="N77" s="67">
        <v>0</v>
      </c>
      <c r="O77" s="66" t="s">
        <v>271</v>
      </c>
      <c r="P77" s="65">
        <v>42462</v>
      </c>
      <c r="Q77" s="64">
        <v>-0.11</v>
      </c>
      <c r="R77" s="63">
        <v>42462.668599537035</v>
      </c>
    </row>
    <row r="78" spans="1:18">
      <c r="A78" s="66" t="s">
        <v>300</v>
      </c>
      <c r="B78" s="66" t="s">
        <v>277</v>
      </c>
      <c r="C78" s="66" t="s">
        <v>276</v>
      </c>
      <c r="D78" s="65">
        <v>42430</v>
      </c>
      <c r="E78" s="66" t="s">
        <v>237</v>
      </c>
      <c r="F78" s="66" t="s">
        <v>271</v>
      </c>
      <c r="G78" s="66" t="s">
        <v>272</v>
      </c>
      <c r="H78" s="66" t="s">
        <v>271</v>
      </c>
      <c r="I78" s="66" t="s">
        <v>271</v>
      </c>
      <c r="J78" s="66" t="s">
        <v>271</v>
      </c>
      <c r="K78" s="66" t="s">
        <v>271</v>
      </c>
      <c r="L78" s="66" t="s">
        <v>271</v>
      </c>
      <c r="M78" s="66" t="s">
        <v>271</v>
      </c>
      <c r="N78" s="67">
        <v>0</v>
      </c>
      <c r="O78" s="66" t="s">
        <v>271</v>
      </c>
      <c r="P78" s="65">
        <v>42462</v>
      </c>
      <c r="Q78" s="64">
        <v>-0.38</v>
      </c>
      <c r="R78" s="63">
        <v>42462.668599537035</v>
      </c>
    </row>
    <row r="79" spans="1:18">
      <c r="A79" s="66" t="s">
        <v>300</v>
      </c>
      <c r="B79" s="66" t="s">
        <v>277</v>
      </c>
      <c r="C79" s="66" t="s">
        <v>276</v>
      </c>
      <c r="D79" s="65">
        <v>42430</v>
      </c>
      <c r="E79" s="66" t="s">
        <v>236</v>
      </c>
      <c r="F79" s="66" t="s">
        <v>271</v>
      </c>
      <c r="G79" s="66" t="s">
        <v>272</v>
      </c>
      <c r="H79" s="66" t="s">
        <v>271</v>
      </c>
      <c r="I79" s="66" t="s">
        <v>271</v>
      </c>
      <c r="J79" s="66" t="s">
        <v>271</v>
      </c>
      <c r="K79" s="66" t="s">
        <v>271</v>
      </c>
      <c r="L79" s="66" t="s">
        <v>271</v>
      </c>
      <c r="M79" s="66" t="s">
        <v>271</v>
      </c>
      <c r="N79" s="67">
        <v>0</v>
      </c>
      <c r="O79" s="66" t="s">
        <v>271</v>
      </c>
      <c r="P79" s="65">
        <v>42462</v>
      </c>
      <c r="Q79" s="64">
        <v>-0.06</v>
      </c>
      <c r="R79" s="63">
        <v>42462.668599537035</v>
      </c>
    </row>
    <row r="80" spans="1:18">
      <c r="A80" s="66" t="s">
        <v>300</v>
      </c>
      <c r="B80" s="66" t="s">
        <v>277</v>
      </c>
      <c r="C80" s="66" t="s">
        <v>292</v>
      </c>
      <c r="D80" s="65">
        <v>40695</v>
      </c>
      <c r="E80" s="66" t="s">
        <v>239</v>
      </c>
      <c r="F80" s="66" t="s">
        <v>271</v>
      </c>
      <c r="G80" s="66" t="s">
        <v>272</v>
      </c>
      <c r="H80" s="66" t="s">
        <v>271</v>
      </c>
      <c r="I80" s="66" t="s">
        <v>271</v>
      </c>
      <c r="J80" s="66" t="s">
        <v>271</v>
      </c>
      <c r="K80" s="66" t="s">
        <v>271</v>
      </c>
      <c r="L80" s="66" t="s">
        <v>271</v>
      </c>
      <c r="M80" s="66" t="s">
        <v>271</v>
      </c>
      <c r="N80" s="67">
        <v>0</v>
      </c>
      <c r="O80" s="66" t="s">
        <v>271</v>
      </c>
      <c r="P80" s="65">
        <v>40724</v>
      </c>
      <c r="Q80" s="64">
        <v>6.47</v>
      </c>
      <c r="R80" s="63">
        <v>40724.618379629632</v>
      </c>
    </row>
    <row r="81" spans="1:18">
      <c r="A81" s="66" t="s">
        <v>300</v>
      </c>
      <c r="B81" s="66" t="s">
        <v>277</v>
      </c>
      <c r="C81" s="66" t="s">
        <v>292</v>
      </c>
      <c r="D81" s="65">
        <v>40695</v>
      </c>
      <c r="E81" s="66" t="s">
        <v>238</v>
      </c>
      <c r="F81" s="66" t="s">
        <v>271</v>
      </c>
      <c r="G81" s="66" t="s">
        <v>272</v>
      </c>
      <c r="H81" s="66" t="s">
        <v>271</v>
      </c>
      <c r="I81" s="66" t="s">
        <v>271</v>
      </c>
      <c r="J81" s="66" t="s">
        <v>271</v>
      </c>
      <c r="K81" s="66" t="s">
        <v>271</v>
      </c>
      <c r="L81" s="66" t="s">
        <v>271</v>
      </c>
      <c r="M81" s="66" t="s">
        <v>271</v>
      </c>
      <c r="N81" s="67">
        <v>0</v>
      </c>
      <c r="O81" s="66" t="s">
        <v>271</v>
      </c>
      <c r="P81" s="65">
        <v>40724</v>
      </c>
      <c r="Q81" s="64">
        <v>3.52</v>
      </c>
      <c r="R81" s="63">
        <v>40724.618379629632</v>
      </c>
    </row>
    <row r="82" spans="1:18">
      <c r="A82" s="66" t="s">
        <v>300</v>
      </c>
      <c r="B82" s="66" t="s">
        <v>277</v>
      </c>
      <c r="C82" s="66" t="s">
        <v>292</v>
      </c>
      <c r="D82" s="65">
        <v>40695</v>
      </c>
      <c r="E82" s="66" t="s">
        <v>237</v>
      </c>
      <c r="F82" s="66" t="s">
        <v>271</v>
      </c>
      <c r="G82" s="66" t="s">
        <v>272</v>
      </c>
      <c r="H82" s="66" t="s">
        <v>271</v>
      </c>
      <c r="I82" s="66" t="s">
        <v>271</v>
      </c>
      <c r="J82" s="66" t="s">
        <v>271</v>
      </c>
      <c r="K82" s="66" t="s">
        <v>271</v>
      </c>
      <c r="L82" s="66" t="s">
        <v>271</v>
      </c>
      <c r="M82" s="66" t="s">
        <v>271</v>
      </c>
      <c r="N82" s="67">
        <v>0</v>
      </c>
      <c r="O82" s="66" t="s">
        <v>271</v>
      </c>
      <c r="P82" s="65">
        <v>40724</v>
      </c>
      <c r="Q82" s="64">
        <v>1.31</v>
      </c>
      <c r="R82" s="63">
        <v>40724.618379629632</v>
      </c>
    </row>
    <row r="83" spans="1:18">
      <c r="A83" s="66" t="s">
        <v>300</v>
      </c>
      <c r="B83" s="66" t="s">
        <v>277</v>
      </c>
      <c r="C83" s="66" t="s">
        <v>292</v>
      </c>
      <c r="D83" s="65">
        <v>40695</v>
      </c>
      <c r="E83" s="66" t="s">
        <v>236</v>
      </c>
      <c r="F83" s="66" t="s">
        <v>271</v>
      </c>
      <c r="G83" s="66" t="s">
        <v>272</v>
      </c>
      <c r="H83" s="66" t="s">
        <v>271</v>
      </c>
      <c r="I83" s="66" t="s">
        <v>271</v>
      </c>
      <c r="J83" s="66" t="s">
        <v>271</v>
      </c>
      <c r="K83" s="66" t="s">
        <v>271</v>
      </c>
      <c r="L83" s="66" t="s">
        <v>271</v>
      </c>
      <c r="M83" s="66" t="s">
        <v>271</v>
      </c>
      <c r="N83" s="67">
        <v>0</v>
      </c>
      <c r="O83" s="66" t="s">
        <v>271</v>
      </c>
      <c r="P83" s="65">
        <v>40724</v>
      </c>
      <c r="Q83" s="64">
        <v>0.34</v>
      </c>
      <c r="R83" s="63">
        <v>40724.618379629632</v>
      </c>
    </row>
    <row r="84" spans="1:18">
      <c r="A84" s="66" t="s">
        <v>300</v>
      </c>
      <c r="B84" s="66" t="s">
        <v>277</v>
      </c>
      <c r="C84" s="66" t="s">
        <v>286</v>
      </c>
      <c r="D84" s="65">
        <v>40909</v>
      </c>
      <c r="E84" s="66" t="s">
        <v>239</v>
      </c>
      <c r="F84" s="66" t="s">
        <v>271</v>
      </c>
      <c r="G84" s="66" t="s">
        <v>272</v>
      </c>
      <c r="H84" s="66" t="s">
        <v>271</v>
      </c>
      <c r="I84" s="66" t="s">
        <v>271</v>
      </c>
      <c r="J84" s="66" t="s">
        <v>271</v>
      </c>
      <c r="K84" s="66" t="s">
        <v>271</v>
      </c>
      <c r="L84" s="66" t="s">
        <v>271</v>
      </c>
      <c r="M84" s="66" t="s">
        <v>271</v>
      </c>
      <c r="N84" s="67">
        <v>0</v>
      </c>
      <c r="O84" s="66" t="s">
        <v>271</v>
      </c>
      <c r="P84" s="65">
        <v>40945</v>
      </c>
      <c r="Q84" s="64">
        <v>0.27</v>
      </c>
      <c r="R84" s="63">
        <v>40945.617430555554</v>
      </c>
    </row>
    <row r="85" spans="1:18">
      <c r="A85" s="66" t="s">
        <v>300</v>
      </c>
      <c r="B85" s="66" t="s">
        <v>277</v>
      </c>
      <c r="C85" s="66" t="s">
        <v>286</v>
      </c>
      <c r="D85" s="65">
        <v>40909</v>
      </c>
      <c r="E85" s="66" t="s">
        <v>238</v>
      </c>
      <c r="F85" s="66" t="s">
        <v>271</v>
      </c>
      <c r="G85" s="66" t="s">
        <v>272</v>
      </c>
      <c r="H85" s="66" t="s">
        <v>271</v>
      </c>
      <c r="I85" s="66" t="s">
        <v>271</v>
      </c>
      <c r="J85" s="66" t="s">
        <v>271</v>
      </c>
      <c r="K85" s="66" t="s">
        <v>271</v>
      </c>
      <c r="L85" s="66" t="s">
        <v>271</v>
      </c>
      <c r="M85" s="66" t="s">
        <v>271</v>
      </c>
      <c r="N85" s="67">
        <v>0</v>
      </c>
      <c r="O85" s="66" t="s">
        <v>271</v>
      </c>
      <c r="P85" s="65">
        <v>40945</v>
      </c>
      <c r="Q85" s="64">
        <v>-0.35</v>
      </c>
      <c r="R85" s="63">
        <v>40945.617430555554</v>
      </c>
    </row>
    <row r="86" spans="1:18">
      <c r="A86" s="66" t="s">
        <v>300</v>
      </c>
      <c r="B86" s="66" t="s">
        <v>277</v>
      </c>
      <c r="C86" s="66" t="s">
        <v>286</v>
      </c>
      <c r="D86" s="65">
        <v>40909</v>
      </c>
      <c r="E86" s="66" t="s">
        <v>237</v>
      </c>
      <c r="F86" s="66" t="s">
        <v>271</v>
      </c>
      <c r="G86" s="66" t="s">
        <v>272</v>
      </c>
      <c r="H86" s="66" t="s">
        <v>271</v>
      </c>
      <c r="I86" s="66" t="s">
        <v>271</v>
      </c>
      <c r="J86" s="66" t="s">
        <v>271</v>
      </c>
      <c r="K86" s="66" t="s">
        <v>271</v>
      </c>
      <c r="L86" s="66" t="s">
        <v>271</v>
      </c>
      <c r="M86" s="66" t="s">
        <v>271</v>
      </c>
      <c r="N86" s="67">
        <v>0</v>
      </c>
      <c r="O86" s="66" t="s">
        <v>271</v>
      </c>
      <c r="P86" s="65">
        <v>40945</v>
      </c>
      <c r="Q86" s="64">
        <v>0.13</v>
      </c>
      <c r="R86" s="63">
        <v>40945.617430555554</v>
      </c>
    </row>
    <row r="87" spans="1:18">
      <c r="A87" s="66" t="s">
        <v>300</v>
      </c>
      <c r="B87" s="66" t="s">
        <v>277</v>
      </c>
      <c r="C87" s="66" t="s">
        <v>286</v>
      </c>
      <c r="D87" s="65">
        <v>40909</v>
      </c>
      <c r="E87" s="66" t="s">
        <v>236</v>
      </c>
      <c r="F87" s="66" t="s">
        <v>271</v>
      </c>
      <c r="G87" s="66" t="s">
        <v>272</v>
      </c>
      <c r="H87" s="66" t="s">
        <v>271</v>
      </c>
      <c r="I87" s="66" t="s">
        <v>271</v>
      </c>
      <c r="J87" s="66" t="s">
        <v>271</v>
      </c>
      <c r="K87" s="66" t="s">
        <v>271</v>
      </c>
      <c r="L87" s="66" t="s">
        <v>271</v>
      </c>
      <c r="M87" s="66" t="s">
        <v>271</v>
      </c>
      <c r="N87" s="67">
        <v>0</v>
      </c>
      <c r="O87" s="66" t="s">
        <v>271</v>
      </c>
      <c r="P87" s="65">
        <v>40945</v>
      </c>
      <c r="Q87" s="64">
        <v>-0.02</v>
      </c>
      <c r="R87" s="63">
        <v>40945.617430555554</v>
      </c>
    </row>
    <row r="88" spans="1:18">
      <c r="A88" s="66" t="s">
        <v>300</v>
      </c>
      <c r="B88" s="66" t="s">
        <v>277</v>
      </c>
      <c r="C88" s="66" t="s">
        <v>286</v>
      </c>
      <c r="D88" s="65">
        <v>40969</v>
      </c>
      <c r="E88" s="66" t="s">
        <v>239</v>
      </c>
      <c r="F88" s="66" t="s">
        <v>271</v>
      </c>
      <c r="G88" s="66" t="s">
        <v>272</v>
      </c>
      <c r="H88" s="66" t="s">
        <v>271</v>
      </c>
      <c r="I88" s="66" t="s">
        <v>271</v>
      </c>
      <c r="J88" s="66" t="s">
        <v>271</v>
      </c>
      <c r="K88" s="66" t="s">
        <v>271</v>
      </c>
      <c r="L88" s="66" t="s">
        <v>271</v>
      </c>
      <c r="M88" s="66" t="s">
        <v>271</v>
      </c>
      <c r="N88" s="67">
        <v>0</v>
      </c>
      <c r="O88" s="66" t="s">
        <v>271</v>
      </c>
      <c r="P88" s="65">
        <v>41003</v>
      </c>
      <c r="Q88" s="64">
        <v>0.26</v>
      </c>
      <c r="R88" s="63">
        <v>41003.786307870374</v>
      </c>
    </row>
    <row r="89" spans="1:18">
      <c r="A89" s="66" t="s">
        <v>300</v>
      </c>
      <c r="B89" s="66" t="s">
        <v>277</v>
      </c>
      <c r="C89" s="66" t="s">
        <v>286</v>
      </c>
      <c r="D89" s="65">
        <v>40969</v>
      </c>
      <c r="E89" s="66" t="s">
        <v>238</v>
      </c>
      <c r="F89" s="66" t="s">
        <v>271</v>
      </c>
      <c r="G89" s="66" t="s">
        <v>272</v>
      </c>
      <c r="H89" s="66" t="s">
        <v>271</v>
      </c>
      <c r="I89" s="66" t="s">
        <v>271</v>
      </c>
      <c r="J89" s="66" t="s">
        <v>271</v>
      </c>
      <c r="K89" s="66" t="s">
        <v>271</v>
      </c>
      <c r="L89" s="66" t="s">
        <v>271</v>
      </c>
      <c r="M89" s="66" t="s">
        <v>271</v>
      </c>
      <c r="N89" s="67">
        <v>0</v>
      </c>
      <c r="O89" s="66" t="s">
        <v>271</v>
      </c>
      <c r="P89" s="65">
        <v>41003</v>
      </c>
      <c r="Q89" s="64">
        <v>0.08</v>
      </c>
      <c r="R89" s="63">
        <v>41003.786307870374</v>
      </c>
    </row>
    <row r="90" spans="1:18">
      <c r="A90" s="66" t="s">
        <v>300</v>
      </c>
      <c r="B90" s="66" t="s">
        <v>277</v>
      </c>
      <c r="C90" s="66" t="s">
        <v>286</v>
      </c>
      <c r="D90" s="65">
        <v>40969</v>
      </c>
      <c r="E90" s="66" t="s">
        <v>237</v>
      </c>
      <c r="F90" s="66" t="s">
        <v>271</v>
      </c>
      <c r="G90" s="66" t="s">
        <v>272</v>
      </c>
      <c r="H90" s="66" t="s">
        <v>271</v>
      </c>
      <c r="I90" s="66" t="s">
        <v>271</v>
      </c>
      <c r="J90" s="66" t="s">
        <v>271</v>
      </c>
      <c r="K90" s="66" t="s">
        <v>271</v>
      </c>
      <c r="L90" s="66" t="s">
        <v>271</v>
      </c>
      <c r="M90" s="66" t="s">
        <v>271</v>
      </c>
      <c r="N90" s="67">
        <v>0</v>
      </c>
      <c r="O90" s="66" t="s">
        <v>271</v>
      </c>
      <c r="P90" s="65">
        <v>41003</v>
      </c>
      <c r="Q90" s="64">
        <v>0.02</v>
      </c>
      <c r="R90" s="63">
        <v>41003.786307870374</v>
      </c>
    </row>
    <row r="91" spans="1:18">
      <c r="A91" s="66" t="s">
        <v>300</v>
      </c>
      <c r="B91" s="66" t="s">
        <v>277</v>
      </c>
      <c r="C91" s="66" t="s">
        <v>286</v>
      </c>
      <c r="D91" s="65">
        <v>40969</v>
      </c>
      <c r="E91" s="66" t="s">
        <v>236</v>
      </c>
      <c r="F91" s="66" t="s">
        <v>271</v>
      </c>
      <c r="G91" s="66" t="s">
        <v>272</v>
      </c>
      <c r="H91" s="66" t="s">
        <v>271</v>
      </c>
      <c r="I91" s="66" t="s">
        <v>271</v>
      </c>
      <c r="J91" s="66" t="s">
        <v>271</v>
      </c>
      <c r="K91" s="66" t="s">
        <v>271</v>
      </c>
      <c r="L91" s="66" t="s">
        <v>271</v>
      </c>
      <c r="M91" s="66" t="s">
        <v>271</v>
      </c>
      <c r="N91" s="67">
        <v>0</v>
      </c>
      <c r="O91" s="66" t="s">
        <v>271</v>
      </c>
      <c r="P91" s="65">
        <v>41003</v>
      </c>
      <c r="Q91" s="64">
        <v>0.01</v>
      </c>
      <c r="R91" s="63">
        <v>41003.786307870374</v>
      </c>
    </row>
    <row r="92" spans="1:18">
      <c r="A92" s="66" t="s">
        <v>300</v>
      </c>
      <c r="B92" s="66" t="s">
        <v>277</v>
      </c>
      <c r="C92" s="66" t="s">
        <v>286</v>
      </c>
      <c r="D92" s="65">
        <v>41183</v>
      </c>
      <c r="E92" s="66" t="s">
        <v>239</v>
      </c>
      <c r="F92" s="66" t="s">
        <v>271</v>
      </c>
      <c r="G92" s="66" t="s">
        <v>272</v>
      </c>
      <c r="H92" s="66" t="s">
        <v>271</v>
      </c>
      <c r="I92" s="66" t="s">
        <v>271</v>
      </c>
      <c r="J92" s="66" t="s">
        <v>271</v>
      </c>
      <c r="K92" s="66" t="s">
        <v>271</v>
      </c>
      <c r="L92" s="66" t="s">
        <v>271</v>
      </c>
      <c r="M92" s="66" t="s">
        <v>271</v>
      </c>
      <c r="N92" s="67">
        <v>0</v>
      </c>
      <c r="O92" s="66" t="s">
        <v>271</v>
      </c>
      <c r="P92" s="65">
        <v>41212</v>
      </c>
      <c r="Q92" s="64">
        <v>-1.5</v>
      </c>
      <c r="R92" s="63">
        <v>41212.697835648149</v>
      </c>
    </row>
    <row r="93" spans="1:18">
      <c r="A93" s="66" t="s">
        <v>300</v>
      </c>
      <c r="B93" s="66" t="s">
        <v>277</v>
      </c>
      <c r="C93" s="66" t="s">
        <v>286</v>
      </c>
      <c r="D93" s="65">
        <v>41183</v>
      </c>
      <c r="E93" s="66" t="s">
        <v>238</v>
      </c>
      <c r="F93" s="66" t="s">
        <v>271</v>
      </c>
      <c r="G93" s="66" t="s">
        <v>272</v>
      </c>
      <c r="H93" s="66" t="s">
        <v>271</v>
      </c>
      <c r="I93" s="66" t="s">
        <v>271</v>
      </c>
      <c r="J93" s="66" t="s">
        <v>271</v>
      </c>
      <c r="K93" s="66" t="s">
        <v>271</v>
      </c>
      <c r="L93" s="66" t="s">
        <v>271</v>
      </c>
      <c r="M93" s="66" t="s">
        <v>271</v>
      </c>
      <c r="N93" s="67">
        <v>0</v>
      </c>
      <c r="O93" s="66" t="s">
        <v>271</v>
      </c>
      <c r="P93" s="65">
        <v>41212</v>
      </c>
      <c r="Q93" s="64">
        <v>0.1</v>
      </c>
      <c r="R93" s="63">
        <v>41212.697835648149</v>
      </c>
    </row>
    <row r="94" spans="1:18">
      <c r="A94" s="66" t="s">
        <v>300</v>
      </c>
      <c r="B94" s="66" t="s">
        <v>277</v>
      </c>
      <c r="C94" s="66" t="s">
        <v>286</v>
      </c>
      <c r="D94" s="65">
        <v>41183</v>
      </c>
      <c r="E94" s="66" t="s">
        <v>237</v>
      </c>
      <c r="F94" s="66" t="s">
        <v>271</v>
      </c>
      <c r="G94" s="66" t="s">
        <v>272</v>
      </c>
      <c r="H94" s="66" t="s">
        <v>271</v>
      </c>
      <c r="I94" s="66" t="s">
        <v>271</v>
      </c>
      <c r="J94" s="66" t="s">
        <v>271</v>
      </c>
      <c r="K94" s="66" t="s">
        <v>271</v>
      </c>
      <c r="L94" s="66" t="s">
        <v>271</v>
      </c>
      <c r="M94" s="66" t="s">
        <v>271</v>
      </c>
      <c r="N94" s="67">
        <v>0</v>
      </c>
      <c r="O94" s="66" t="s">
        <v>271</v>
      </c>
      <c r="P94" s="65">
        <v>41212</v>
      </c>
      <c r="Q94" s="64">
        <v>0.06</v>
      </c>
      <c r="R94" s="63">
        <v>41212.697835648149</v>
      </c>
    </row>
    <row r="95" spans="1:18">
      <c r="A95" s="66" t="s">
        <v>300</v>
      </c>
      <c r="B95" s="66" t="s">
        <v>277</v>
      </c>
      <c r="C95" s="66" t="s">
        <v>286</v>
      </c>
      <c r="D95" s="65">
        <v>41183</v>
      </c>
      <c r="E95" s="66" t="s">
        <v>236</v>
      </c>
      <c r="F95" s="66" t="s">
        <v>271</v>
      </c>
      <c r="G95" s="66" t="s">
        <v>272</v>
      </c>
      <c r="H95" s="66" t="s">
        <v>271</v>
      </c>
      <c r="I95" s="66" t="s">
        <v>271</v>
      </c>
      <c r="J95" s="66" t="s">
        <v>271</v>
      </c>
      <c r="K95" s="66" t="s">
        <v>271</v>
      </c>
      <c r="L95" s="66" t="s">
        <v>271</v>
      </c>
      <c r="M95" s="66" t="s">
        <v>271</v>
      </c>
      <c r="N95" s="67">
        <v>0</v>
      </c>
      <c r="O95" s="66" t="s">
        <v>271</v>
      </c>
      <c r="P95" s="65">
        <v>41212</v>
      </c>
      <c r="Q95" s="64">
        <v>0.01</v>
      </c>
      <c r="R95" s="63">
        <v>41212.697835648149</v>
      </c>
    </row>
    <row r="96" spans="1:18">
      <c r="A96" s="66" t="s">
        <v>300</v>
      </c>
      <c r="B96" s="66" t="s">
        <v>277</v>
      </c>
      <c r="C96" s="66" t="s">
        <v>291</v>
      </c>
      <c r="D96" s="65">
        <v>41275</v>
      </c>
      <c r="E96" s="66" t="s">
        <v>239</v>
      </c>
      <c r="F96" s="66" t="s">
        <v>271</v>
      </c>
      <c r="G96" s="66" t="s">
        <v>272</v>
      </c>
      <c r="H96" s="66" t="s">
        <v>271</v>
      </c>
      <c r="I96" s="66" t="s">
        <v>271</v>
      </c>
      <c r="J96" s="66" t="s">
        <v>271</v>
      </c>
      <c r="K96" s="66" t="s">
        <v>271</v>
      </c>
      <c r="L96" s="66" t="s">
        <v>271</v>
      </c>
      <c r="M96" s="66" t="s">
        <v>271</v>
      </c>
      <c r="N96" s="67">
        <v>0</v>
      </c>
      <c r="O96" s="66" t="s">
        <v>271</v>
      </c>
      <c r="P96" s="65">
        <v>41306</v>
      </c>
      <c r="Q96" s="64">
        <v>0.75</v>
      </c>
      <c r="R96" s="63">
        <v>41306.600243055553</v>
      </c>
    </row>
    <row r="97" spans="1:18">
      <c r="A97" s="66" t="s">
        <v>300</v>
      </c>
      <c r="B97" s="66" t="s">
        <v>277</v>
      </c>
      <c r="C97" s="66" t="s">
        <v>291</v>
      </c>
      <c r="D97" s="65">
        <v>41275</v>
      </c>
      <c r="E97" s="66" t="s">
        <v>238</v>
      </c>
      <c r="F97" s="66" t="s">
        <v>271</v>
      </c>
      <c r="G97" s="66" t="s">
        <v>272</v>
      </c>
      <c r="H97" s="66" t="s">
        <v>271</v>
      </c>
      <c r="I97" s="66" t="s">
        <v>271</v>
      </c>
      <c r="J97" s="66" t="s">
        <v>271</v>
      </c>
      <c r="K97" s="66" t="s">
        <v>271</v>
      </c>
      <c r="L97" s="66" t="s">
        <v>271</v>
      </c>
      <c r="M97" s="66" t="s">
        <v>271</v>
      </c>
      <c r="N97" s="67">
        <v>0</v>
      </c>
      <c r="O97" s="66" t="s">
        <v>271</v>
      </c>
      <c r="P97" s="65">
        <v>41306</v>
      </c>
      <c r="Q97" s="64">
        <v>-0.42</v>
      </c>
      <c r="R97" s="63">
        <v>41306.600243055553</v>
      </c>
    </row>
    <row r="98" spans="1:18">
      <c r="A98" s="66" t="s">
        <v>300</v>
      </c>
      <c r="B98" s="66" t="s">
        <v>277</v>
      </c>
      <c r="C98" s="66" t="s">
        <v>291</v>
      </c>
      <c r="D98" s="65">
        <v>41275</v>
      </c>
      <c r="E98" s="66" t="s">
        <v>237</v>
      </c>
      <c r="F98" s="66" t="s">
        <v>271</v>
      </c>
      <c r="G98" s="66" t="s">
        <v>272</v>
      </c>
      <c r="H98" s="66" t="s">
        <v>271</v>
      </c>
      <c r="I98" s="66" t="s">
        <v>271</v>
      </c>
      <c r="J98" s="66" t="s">
        <v>271</v>
      </c>
      <c r="K98" s="66" t="s">
        <v>271</v>
      </c>
      <c r="L98" s="66" t="s">
        <v>271</v>
      </c>
      <c r="M98" s="66" t="s">
        <v>271</v>
      </c>
      <c r="N98" s="67">
        <v>0</v>
      </c>
      <c r="O98" s="66" t="s">
        <v>271</v>
      </c>
      <c r="P98" s="65">
        <v>41306</v>
      </c>
      <c r="Q98" s="64">
        <v>-0.02</v>
      </c>
      <c r="R98" s="63">
        <v>41306.600243055553</v>
      </c>
    </row>
    <row r="99" spans="1:18">
      <c r="A99" s="66" t="s">
        <v>300</v>
      </c>
      <c r="B99" s="66" t="s">
        <v>277</v>
      </c>
      <c r="C99" s="66" t="s">
        <v>291</v>
      </c>
      <c r="D99" s="65">
        <v>41275</v>
      </c>
      <c r="E99" s="66" t="s">
        <v>236</v>
      </c>
      <c r="F99" s="66" t="s">
        <v>271</v>
      </c>
      <c r="G99" s="66" t="s">
        <v>272</v>
      </c>
      <c r="H99" s="66" t="s">
        <v>271</v>
      </c>
      <c r="I99" s="66" t="s">
        <v>271</v>
      </c>
      <c r="J99" s="66" t="s">
        <v>271</v>
      </c>
      <c r="K99" s="66" t="s">
        <v>271</v>
      </c>
      <c r="L99" s="66" t="s">
        <v>271</v>
      </c>
      <c r="M99" s="66" t="s">
        <v>271</v>
      </c>
      <c r="N99" s="67">
        <v>0</v>
      </c>
      <c r="O99" s="66" t="s">
        <v>271</v>
      </c>
      <c r="P99" s="65">
        <v>41306</v>
      </c>
      <c r="Q99" s="64">
        <v>-0.03</v>
      </c>
      <c r="R99" s="63">
        <v>41306.600243055553</v>
      </c>
    </row>
    <row r="100" spans="1:18">
      <c r="A100" s="66" t="s">
        <v>300</v>
      </c>
      <c r="B100" s="66" t="s">
        <v>277</v>
      </c>
      <c r="C100" s="66" t="s">
        <v>290</v>
      </c>
      <c r="D100" s="65">
        <v>41640</v>
      </c>
      <c r="E100" s="66" t="s">
        <v>239</v>
      </c>
      <c r="F100" s="66" t="s">
        <v>271</v>
      </c>
      <c r="G100" s="66" t="s">
        <v>272</v>
      </c>
      <c r="H100" s="66" t="s">
        <v>271</v>
      </c>
      <c r="I100" s="66" t="s">
        <v>271</v>
      </c>
      <c r="J100" s="66" t="s">
        <v>271</v>
      </c>
      <c r="K100" s="66" t="s">
        <v>271</v>
      </c>
      <c r="L100" s="66" t="s">
        <v>271</v>
      </c>
      <c r="M100" s="66" t="s">
        <v>271</v>
      </c>
      <c r="N100" s="67">
        <v>0</v>
      </c>
      <c r="O100" s="66" t="s">
        <v>271</v>
      </c>
      <c r="P100" s="65">
        <v>41674</v>
      </c>
      <c r="Q100" s="64">
        <v>0.31</v>
      </c>
      <c r="R100" s="63">
        <v>41674.379340277781</v>
      </c>
    </row>
    <row r="101" spans="1:18">
      <c r="A101" s="66" t="s">
        <v>300</v>
      </c>
      <c r="B101" s="66" t="s">
        <v>277</v>
      </c>
      <c r="C101" s="66" t="s">
        <v>290</v>
      </c>
      <c r="D101" s="65">
        <v>41640</v>
      </c>
      <c r="E101" s="66" t="s">
        <v>238</v>
      </c>
      <c r="F101" s="66" t="s">
        <v>271</v>
      </c>
      <c r="G101" s="66" t="s">
        <v>272</v>
      </c>
      <c r="H101" s="66" t="s">
        <v>271</v>
      </c>
      <c r="I101" s="66" t="s">
        <v>271</v>
      </c>
      <c r="J101" s="66" t="s">
        <v>271</v>
      </c>
      <c r="K101" s="66" t="s">
        <v>271</v>
      </c>
      <c r="L101" s="66" t="s">
        <v>271</v>
      </c>
      <c r="M101" s="66" t="s">
        <v>271</v>
      </c>
      <c r="N101" s="67">
        <v>0</v>
      </c>
      <c r="O101" s="66" t="s">
        <v>271</v>
      </c>
      <c r="P101" s="65">
        <v>41674</v>
      </c>
      <c r="Q101" s="64">
        <v>-0.38</v>
      </c>
      <c r="R101" s="63">
        <v>41674.379340277781</v>
      </c>
    </row>
    <row r="102" spans="1:18">
      <c r="A102" s="66" t="s">
        <v>300</v>
      </c>
      <c r="B102" s="66" t="s">
        <v>277</v>
      </c>
      <c r="C102" s="66" t="s">
        <v>290</v>
      </c>
      <c r="D102" s="65">
        <v>41640</v>
      </c>
      <c r="E102" s="66" t="s">
        <v>237</v>
      </c>
      <c r="F102" s="66" t="s">
        <v>271</v>
      </c>
      <c r="G102" s="66" t="s">
        <v>272</v>
      </c>
      <c r="H102" s="66" t="s">
        <v>271</v>
      </c>
      <c r="I102" s="66" t="s">
        <v>271</v>
      </c>
      <c r="J102" s="66" t="s">
        <v>271</v>
      </c>
      <c r="K102" s="66" t="s">
        <v>271</v>
      </c>
      <c r="L102" s="66" t="s">
        <v>271</v>
      </c>
      <c r="M102" s="66" t="s">
        <v>271</v>
      </c>
      <c r="N102" s="67">
        <v>0</v>
      </c>
      <c r="O102" s="66" t="s">
        <v>271</v>
      </c>
      <c r="P102" s="65">
        <v>41674</v>
      </c>
      <c r="Q102" s="64">
        <v>0.01</v>
      </c>
      <c r="R102" s="63">
        <v>41674.379340277781</v>
      </c>
    </row>
    <row r="103" spans="1:18">
      <c r="A103" s="66" t="s">
        <v>300</v>
      </c>
      <c r="B103" s="66" t="s">
        <v>277</v>
      </c>
      <c r="C103" s="66" t="s">
        <v>290</v>
      </c>
      <c r="D103" s="65">
        <v>41640</v>
      </c>
      <c r="E103" s="66" t="s">
        <v>236</v>
      </c>
      <c r="F103" s="66" t="s">
        <v>271</v>
      </c>
      <c r="G103" s="66" t="s">
        <v>272</v>
      </c>
      <c r="H103" s="66" t="s">
        <v>271</v>
      </c>
      <c r="I103" s="66" t="s">
        <v>271</v>
      </c>
      <c r="J103" s="66" t="s">
        <v>271</v>
      </c>
      <c r="K103" s="66" t="s">
        <v>271</v>
      </c>
      <c r="L103" s="66" t="s">
        <v>271</v>
      </c>
      <c r="M103" s="66" t="s">
        <v>271</v>
      </c>
      <c r="N103" s="67">
        <v>0</v>
      </c>
      <c r="O103" s="66" t="s">
        <v>271</v>
      </c>
      <c r="P103" s="65">
        <v>41674</v>
      </c>
      <c r="Q103" s="64">
        <v>-0.01</v>
      </c>
      <c r="R103" s="63">
        <v>41674.379340277781</v>
      </c>
    </row>
    <row r="104" spans="1:18">
      <c r="A104" s="66" t="s">
        <v>300</v>
      </c>
      <c r="B104" s="66" t="s">
        <v>287</v>
      </c>
      <c r="C104" s="66" t="s">
        <v>286</v>
      </c>
      <c r="D104" s="65">
        <v>41000</v>
      </c>
      <c r="E104" s="66" t="s">
        <v>239</v>
      </c>
      <c r="F104" s="66" t="s">
        <v>271</v>
      </c>
      <c r="G104" s="66" t="s">
        <v>272</v>
      </c>
      <c r="H104" s="66" t="s">
        <v>271</v>
      </c>
      <c r="I104" s="66" t="s">
        <v>271</v>
      </c>
      <c r="J104" s="66" t="s">
        <v>271</v>
      </c>
      <c r="K104" s="66" t="s">
        <v>271</v>
      </c>
      <c r="L104" s="66" t="s">
        <v>271</v>
      </c>
      <c r="M104" s="66" t="s">
        <v>271</v>
      </c>
      <c r="N104" s="67">
        <v>0</v>
      </c>
      <c r="O104" s="66" t="s">
        <v>271</v>
      </c>
      <c r="P104" s="65">
        <v>41030</v>
      </c>
      <c r="Q104" s="64">
        <v>0.03</v>
      </c>
      <c r="R104" s="63">
        <v>41030.688518518517</v>
      </c>
    </row>
    <row r="105" spans="1:18">
      <c r="A105" s="66" t="s">
        <v>300</v>
      </c>
      <c r="B105" s="66" t="s">
        <v>274</v>
      </c>
      <c r="C105" s="66" t="s">
        <v>273</v>
      </c>
      <c r="D105" s="65">
        <v>42736</v>
      </c>
      <c r="E105" s="66" t="s">
        <v>239</v>
      </c>
      <c r="F105" s="66" t="s">
        <v>271</v>
      </c>
      <c r="G105" s="66" t="s">
        <v>272</v>
      </c>
      <c r="H105" s="66" t="s">
        <v>271</v>
      </c>
      <c r="I105" s="66" t="s">
        <v>271</v>
      </c>
      <c r="J105" s="66" t="s">
        <v>271</v>
      </c>
      <c r="K105" s="66" t="s">
        <v>271</v>
      </c>
      <c r="L105" s="66" t="s">
        <v>271</v>
      </c>
      <c r="M105" s="66" t="s">
        <v>271</v>
      </c>
      <c r="N105" s="67">
        <v>0</v>
      </c>
      <c r="O105" s="66" t="s">
        <v>271</v>
      </c>
      <c r="P105" s="65">
        <v>42767</v>
      </c>
      <c r="Q105" s="64">
        <v>-1.43</v>
      </c>
      <c r="R105" s="63">
        <v>42767.899826388886</v>
      </c>
    </row>
    <row r="106" spans="1:18">
      <c r="A106" s="66" t="s">
        <v>300</v>
      </c>
      <c r="B106" s="66" t="s">
        <v>274</v>
      </c>
      <c r="C106" s="66" t="s">
        <v>273</v>
      </c>
      <c r="D106" s="65">
        <v>42736</v>
      </c>
      <c r="E106" s="66" t="s">
        <v>238</v>
      </c>
      <c r="F106" s="66" t="s">
        <v>271</v>
      </c>
      <c r="G106" s="66" t="s">
        <v>272</v>
      </c>
      <c r="H106" s="66" t="s">
        <v>271</v>
      </c>
      <c r="I106" s="66" t="s">
        <v>271</v>
      </c>
      <c r="J106" s="66" t="s">
        <v>271</v>
      </c>
      <c r="K106" s="66" t="s">
        <v>271</v>
      </c>
      <c r="L106" s="66" t="s">
        <v>271</v>
      </c>
      <c r="M106" s="66" t="s">
        <v>271</v>
      </c>
      <c r="N106" s="67">
        <v>0</v>
      </c>
      <c r="O106" s="66" t="s">
        <v>271</v>
      </c>
      <c r="P106" s="65">
        <v>42767</v>
      </c>
      <c r="Q106" s="64">
        <v>-0.12</v>
      </c>
      <c r="R106" s="63">
        <v>42767.899826388886</v>
      </c>
    </row>
    <row r="107" spans="1:18">
      <c r="A107" s="66" t="s">
        <v>300</v>
      </c>
      <c r="B107" s="66" t="s">
        <v>274</v>
      </c>
      <c r="C107" s="66" t="s">
        <v>273</v>
      </c>
      <c r="D107" s="65">
        <v>42736</v>
      </c>
      <c r="E107" s="66" t="s">
        <v>237</v>
      </c>
      <c r="F107" s="66" t="s">
        <v>271</v>
      </c>
      <c r="G107" s="66" t="s">
        <v>272</v>
      </c>
      <c r="H107" s="66" t="s">
        <v>271</v>
      </c>
      <c r="I107" s="66" t="s">
        <v>271</v>
      </c>
      <c r="J107" s="66" t="s">
        <v>271</v>
      </c>
      <c r="K107" s="66" t="s">
        <v>271</v>
      </c>
      <c r="L107" s="66" t="s">
        <v>271</v>
      </c>
      <c r="M107" s="66" t="s">
        <v>271</v>
      </c>
      <c r="N107" s="67">
        <v>0</v>
      </c>
      <c r="O107" s="66" t="s">
        <v>271</v>
      </c>
      <c r="P107" s="65">
        <v>42767</v>
      </c>
      <c r="Q107" s="64">
        <v>-0.56999999999999995</v>
      </c>
      <c r="R107" s="63">
        <v>42767.899826388886</v>
      </c>
    </row>
    <row r="108" spans="1:18">
      <c r="A108" s="66" t="s">
        <v>300</v>
      </c>
      <c r="B108" s="66" t="s">
        <v>274</v>
      </c>
      <c r="C108" s="66" t="s">
        <v>273</v>
      </c>
      <c r="D108" s="65">
        <v>42736</v>
      </c>
      <c r="E108" s="66" t="s">
        <v>236</v>
      </c>
      <c r="F108" s="66" t="s">
        <v>271</v>
      </c>
      <c r="G108" s="66" t="s">
        <v>272</v>
      </c>
      <c r="H108" s="66" t="s">
        <v>271</v>
      </c>
      <c r="I108" s="66" t="s">
        <v>271</v>
      </c>
      <c r="J108" s="66" t="s">
        <v>271</v>
      </c>
      <c r="K108" s="66" t="s">
        <v>271</v>
      </c>
      <c r="L108" s="66" t="s">
        <v>271</v>
      </c>
      <c r="M108" s="66" t="s">
        <v>271</v>
      </c>
      <c r="N108" s="67">
        <v>0</v>
      </c>
      <c r="O108" s="66" t="s">
        <v>271</v>
      </c>
      <c r="P108" s="65">
        <v>42767</v>
      </c>
      <c r="Q108" s="64">
        <v>-0.09</v>
      </c>
      <c r="R108" s="63">
        <v>42767.899826388886</v>
      </c>
    </row>
    <row r="109" spans="1:18">
      <c r="A109" s="66" t="s">
        <v>300</v>
      </c>
      <c r="B109" s="66" t="s">
        <v>274</v>
      </c>
      <c r="C109" s="66" t="s">
        <v>273</v>
      </c>
      <c r="D109" s="65">
        <v>43040</v>
      </c>
      <c r="E109" s="66" t="s">
        <v>239</v>
      </c>
      <c r="F109" s="66" t="s">
        <v>271</v>
      </c>
      <c r="G109" s="66" t="s">
        <v>272</v>
      </c>
      <c r="H109" s="66" t="s">
        <v>271</v>
      </c>
      <c r="I109" s="66" t="s">
        <v>271</v>
      </c>
      <c r="J109" s="66" t="s">
        <v>271</v>
      </c>
      <c r="K109" s="66" t="s">
        <v>271</v>
      </c>
      <c r="L109" s="66" t="s">
        <v>271</v>
      </c>
      <c r="M109" s="66" t="s">
        <v>271</v>
      </c>
      <c r="N109" s="67">
        <v>0</v>
      </c>
      <c r="O109" s="66" t="s">
        <v>271</v>
      </c>
      <c r="P109" s="65">
        <v>43070</v>
      </c>
      <c r="Q109" s="64">
        <v>-2.2599999999999998</v>
      </c>
      <c r="R109" s="63">
        <v>43070.780416666668</v>
      </c>
    </row>
    <row r="110" spans="1:18">
      <c r="A110" s="66" t="s">
        <v>300</v>
      </c>
      <c r="B110" s="66" t="s">
        <v>274</v>
      </c>
      <c r="C110" s="66" t="s">
        <v>273</v>
      </c>
      <c r="D110" s="65">
        <v>43040</v>
      </c>
      <c r="E110" s="66" t="s">
        <v>238</v>
      </c>
      <c r="F110" s="66" t="s">
        <v>271</v>
      </c>
      <c r="G110" s="66" t="s">
        <v>272</v>
      </c>
      <c r="H110" s="66" t="s">
        <v>271</v>
      </c>
      <c r="I110" s="66" t="s">
        <v>271</v>
      </c>
      <c r="J110" s="66" t="s">
        <v>271</v>
      </c>
      <c r="K110" s="66" t="s">
        <v>271</v>
      </c>
      <c r="L110" s="66" t="s">
        <v>271</v>
      </c>
      <c r="M110" s="66" t="s">
        <v>271</v>
      </c>
      <c r="N110" s="67">
        <v>0</v>
      </c>
      <c r="O110" s="66" t="s">
        <v>271</v>
      </c>
      <c r="P110" s="65">
        <v>43070</v>
      </c>
      <c r="Q110" s="64">
        <v>-0.22</v>
      </c>
      <c r="R110" s="63">
        <v>43070.780416666668</v>
      </c>
    </row>
    <row r="111" spans="1:18">
      <c r="A111" s="66" t="s">
        <v>300</v>
      </c>
      <c r="B111" s="66" t="s">
        <v>274</v>
      </c>
      <c r="C111" s="66" t="s">
        <v>273</v>
      </c>
      <c r="D111" s="65">
        <v>43040</v>
      </c>
      <c r="E111" s="66" t="s">
        <v>237</v>
      </c>
      <c r="F111" s="66" t="s">
        <v>271</v>
      </c>
      <c r="G111" s="66" t="s">
        <v>272</v>
      </c>
      <c r="H111" s="66" t="s">
        <v>271</v>
      </c>
      <c r="I111" s="66" t="s">
        <v>271</v>
      </c>
      <c r="J111" s="66" t="s">
        <v>271</v>
      </c>
      <c r="K111" s="66" t="s">
        <v>271</v>
      </c>
      <c r="L111" s="66" t="s">
        <v>271</v>
      </c>
      <c r="M111" s="66" t="s">
        <v>271</v>
      </c>
      <c r="N111" s="67">
        <v>0</v>
      </c>
      <c r="O111" s="66" t="s">
        <v>271</v>
      </c>
      <c r="P111" s="65">
        <v>43070</v>
      </c>
      <c r="Q111" s="64">
        <v>-0.81</v>
      </c>
      <c r="R111" s="63">
        <v>43070.780416666668</v>
      </c>
    </row>
    <row r="112" spans="1:18">
      <c r="A112" s="66" t="s">
        <v>300</v>
      </c>
      <c r="B112" s="66" t="s">
        <v>274</v>
      </c>
      <c r="C112" s="66" t="s">
        <v>273</v>
      </c>
      <c r="D112" s="65">
        <v>43040</v>
      </c>
      <c r="E112" s="66" t="s">
        <v>236</v>
      </c>
      <c r="F112" s="66" t="s">
        <v>271</v>
      </c>
      <c r="G112" s="66" t="s">
        <v>272</v>
      </c>
      <c r="H112" s="66" t="s">
        <v>271</v>
      </c>
      <c r="I112" s="66" t="s">
        <v>271</v>
      </c>
      <c r="J112" s="66" t="s">
        <v>271</v>
      </c>
      <c r="K112" s="66" t="s">
        <v>271</v>
      </c>
      <c r="L112" s="66" t="s">
        <v>271</v>
      </c>
      <c r="M112" s="66" t="s">
        <v>271</v>
      </c>
      <c r="N112" s="67">
        <v>0</v>
      </c>
      <c r="O112" s="66" t="s">
        <v>271</v>
      </c>
      <c r="P112" s="65">
        <v>43070</v>
      </c>
      <c r="Q112" s="64">
        <v>-0.11</v>
      </c>
      <c r="R112" s="63">
        <v>43070.780416666668</v>
      </c>
    </row>
    <row r="113" spans="1:18">
      <c r="A113" s="66" t="s">
        <v>299</v>
      </c>
      <c r="B113" s="66" t="s">
        <v>277</v>
      </c>
      <c r="C113" s="66" t="s">
        <v>276</v>
      </c>
      <c r="D113" s="65">
        <v>42005</v>
      </c>
      <c r="E113" s="66" t="s">
        <v>262</v>
      </c>
      <c r="F113" s="66" t="s">
        <v>271</v>
      </c>
      <c r="G113" s="66" t="s">
        <v>272</v>
      </c>
      <c r="H113" s="66" t="s">
        <v>271</v>
      </c>
      <c r="I113" s="66" t="s">
        <v>271</v>
      </c>
      <c r="J113" s="66" t="s">
        <v>271</v>
      </c>
      <c r="K113" s="66" t="s">
        <v>271</v>
      </c>
      <c r="L113" s="66" t="s">
        <v>271</v>
      </c>
      <c r="M113" s="66" t="s">
        <v>271</v>
      </c>
      <c r="N113" s="67">
        <v>0</v>
      </c>
      <c r="O113" s="66" t="s">
        <v>271</v>
      </c>
      <c r="P113" s="65">
        <v>42038</v>
      </c>
      <c r="Q113" s="64">
        <v>-0.7</v>
      </c>
      <c r="R113" s="63">
        <v>42038.466226851851</v>
      </c>
    </row>
    <row r="114" spans="1:18">
      <c r="A114" s="66" t="s">
        <v>299</v>
      </c>
      <c r="B114" s="66" t="s">
        <v>277</v>
      </c>
      <c r="C114" s="66" t="s">
        <v>276</v>
      </c>
      <c r="D114" s="65">
        <v>42036</v>
      </c>
      <c r="E114" s="66" t="s">
        <v>262</v>
      </c>
      <c r="F114" s="66" t="s">
        <v>271</v>
      </c>
      <c r="G114" s="66" t="s">
        <v>272</v>
      </c>
      <c r="H114" s="66" t="s">
        <v>271</v>
      </c>
      <c r="I114" s="66" t="s">
        <v>271</v>
      </c>
      <c r="J114" s="66" t="s">
        <v>271</v>
      </c>
      <c r="K114" s="66" t="s">
        <v>271</v>
      </c>
      <c r="L114" s="66" t="s">
        <v>271</v>
      </c>
      <c r="M114" s="66" t="s">
        <v>271</v>
      </c>
      <c r="N114" s="67">
        <v>0</v>
      </c>
      <c r="O114" s="66" t="s">
        <v>271</v>
      </c>
      <c r="P114" s="65">
        <v>42065</v>
      </c>
      <c r="Q114" s="64">
        <v>0.05</v>
      </c>
      <c r="R114" s="63">
        <v>42065.699062500003</v>
      </c>
    </row>
    <row r="115" spans="1:18">
      <c r="A115" s="66" t="s">
        <v>299</v>
      </c>
      <c r="B115" s="66" t="s">
        <v>277</v>
      </c>
      <c r="C115" s="66" t="s">
        <v>276</v>
      </c>
      <c r="D115" s="65">
        <v>42370</v>
      </c>
      <c r="E115" s="66" t="s">
        <v>262</v>
      </c>
      <c r="F115" s="66" t="s">
        <v>271</v>
      </c>
      <c r="G115" s="66" t="s">
        <v>272</v>
      </c>
      <c r="H115" s="66" t="s">
        <v>271</v>
      </c>
      <c r="I115" s="66" t="s">
        <v>271</v>
      </c>
      <c r="J115" s="66" t="s">
        <v>271</v>
      </c>
      <c r="K115" s="66" t="s">
        <v>271</v>
      </c>
      <c r="L115" s="66" t="s">
        <v>271</v>
      </c>
      <c r="M115" s="66" t="s">
        <v>271</v>
      </c>
      <c r="N115" s="67">
        <v>0</v>
      </c>
      <c r="O115" s="66" t="s">
        <v>271</v>
      </c>
      <c r="P115" s="65">
        <v>42401</v>
      </c>
      <c r="Q115" s="64">
        <v>0.28000000000000003</v>
      </c>
      <c r="R115" s="63">
        <v>42401.469270833331</v>
      </c>
    </row>
    <row r="116" spans="1:18">
      <c r="A116" s="66" t="s">
        <v>299</v>
      </c>
      <c r="B116" s="66" t="s">
        <v>277</v>
      </c>
      <c r="C116" s="66" t="s">
        <v>276</v>
      </c>
      <c r="D116" s="65">
        <v>42430</v>
      </c>
      <c r="E116" s="66" t="s">
        <v>262</v>
      </c>
      <c r="F116" s="66" t="s">
        <v>271</v>
      </c>
      <c r="G116" s="66" t="s">
        <v>272</v>
      </c>
      <c r="H116" s="66" t="s">
        <v>271</v>
      </c>
      <c r="I116" s="66" t="s">
        <v>271</v>
      </c>
      <c r="J116" s="66" t="s">
        <v>271</v>
      </c>
      <c r="K116" s="66" t="s">
        <v>271</v>
      </c>
      <c r="L116" s="66" t="s">
        <v>271</v>
      </c>
      <c r="M116" s="66" t="s">
        <v>271</v>
      </c>
      <c r="N116" s="67">
        <v>0</v>
      </c>
      <c r="O116" s="66" t="s">
        <v>271</v>
      </c>
      <c r="P116" s="65">
        <v>42462</v>
      </c>
      <c r="Q116" s="64">
        <v>-4.99</v>
      </c>
      <c r="R116" s="63">
        <v>42462.668599537035</v>
      </c>
    </row>
    <row r="117" spans="1:18">
      <c r="A117" s="66" t="s">
        <v>299</v>
      </c>
      <c r="B117" s="66" t="s">
        <v>277</v>
      </c>
      <c r="C117" s="66" t="s">
        <v>292</v>
      </c>
      <c r="D117" s="65">
        <v>40544</v>
      </c>
      <c r="E117" s="66" t="s">
        <v>262</v>
      </c>
      <c r="F117" s="66" t="s">
        <v>271</v>
      </c>
      <c r="G117" s="66" t="s">
        <v>272</v>
      </c>
      <c r="H117" s="66" t="s">
        <v>271</v>
      </c>
      <c r="I117" s="66" t="s">
        <v>271</v>
      </c>
      <c r="J117" s="66" t="s">
        <v>271</v>
      </c>
      <c r="K117" s="66" t="s">
        <v>271</v>
      </c>
      <c r="L117" s="66" t="s">
        <v>271</v>
      </c>
      <c r="M117" s="66" t="s">
        <v>271</v>
      </c>
      <c r="N117" s="67">
        <v>0</v>
      </c>
      <c r="O117" s="66" t="s">
        <v>271</v>
      </c>
      <c r="P117" s="65">
        <v>40581</v>
      </c>
      <c r="Q117" s="64">
        <v>-0.86</v>
      </c>
      <c r="R117" s="63">
        <v>40581.54105324074</v>
      </c>
    </row>
    <row r="118" spans="1:18">
      <c r="A118" s="66" t="s">
        <v>299</v>
      </c>
      <c r="B118" s="66" t="s">
        <v>277</v>
      </c>
      <c r="C118" s="66" t="s">
        <v>286</v>
      </c>
      <c r="D118" s="65">
        <v>40909</v>
      </c>
      <c r="E118" s="66" t="s">
        <v>262</v>
      </c>
      <c r="F118" s="66" t="s">
        <v>271</v>
      </c>
      <c r="G118" s="66" t="s">
        <v>272</v>
      </c>
      <c r="H118" s="66" t="s">
        <v>271</v>
      </c>
      <c r="I118" s="66" t="s">
        <v>271</v>
      </c>
      <c r="J118" s="66" t="s">
        <v>271</v>
      </c>
      <c r="K118" s="66" t="s">
        <v>271</v>
      </c>
      <c r="L118" s="66" t="s">
        <v>271</v>
      </c>
      <c r="M118" s="66" t="s">
        <v>271</v>
      </c>
      <c r="N118" s="67">
        <v>0</v>
      </c>
      <c r="O118" s="66" t="s">
        <v>271</v>
      </c>
      <c r="P118" s="65">
        <v>40945</v>
      </c>
      <c r="Q118" s="64">
        <v>-1.31</v>
      </c>
      <c r="R118" s="63">
        <v>40945.617430555554</v>
      </c>
    </row>
    <row r="119" spans="1:18">
      <c r="A119" s="66" t="s">
        <v>299</v>
      </c>
      <c r="B119" s="66" t="s">
        <v>277</v>
      </c>
      <c r="C119" s="66" t="s">
        <v>286</v>
      </c>
      <c r="D119" s="65">
        <v>40969</v>
      </c>
      <c r="E119" s="66" t="s">
        <v>262</v>
      </c>
      <c r="F119" s="66" t="s">
        <v>271</v>
      </c>
      <c r="G119" s="66" t="s">
        <v>272</v>
      </c>
      <c r="H119" s="66" t="s">
        <v>271</v>
      </c>
      <c r="I119" s="66" t="s">
        <v>271</v>
      </c>
      <c r="J119" s="66" t="s">
        <v>271</v>
      </c>
      <c r="K119" s="66" t="s">
        <v>271</v>
      </c>
      <c r="L119" s="66" t="s">
        <v>271</v>
      </c>
      <c r="M119" s="66" t="s">
        <v>271</v>
      </c>
      <c r="N119" s="67">
        <v>0</v>
      </c>
      <c r="O119" s="66" t="s">
        <v>271</v>
      </c>
      <c r="P119" s="65">
        <v>41003</v>
      </c>
      <c r="Q119" s="64">
        <v>0.87</v>
      </c>
      <c r="R119" s="63">
        <v>41003.786307870374</v>
      </c>
    </row>
    <row r="120" spans="1:18">
      <c r="A120" s="66" t="s">
        <v>299</v>
      </c>
      <c r="B120" s="66" t="s">
        <v>277</v>
      </c>
      <c r="C120" s="66" t="s">
        <v>286</v>
      </c>
      <c r="D120" s="65">
        <v>41183</v>
      </c>
      <c r="E120" s="66" t="s">
        <v>262</v>
      </c>
      <c r="F120" s="66" t="s">
        <v>271</v>
      </c>
      <c r="G120" s="66" t="s">
        <v>272</v>
      </c>
      <c r="H120" s="66" t="s">
        <v>271</v>
      </c>
      <c r="I120" s="66" t="s">
        <v>271</v>
      </c>
      <c r="J120" s="66" t="s">
        <v>271</v>
      </c>
      <c r="K120" s="66" t="s">
        <v>271</v>
      </c>
      <c r="L120" s="66" t="s">
        <v>271</v>
      </c>
      <c r="M120" s="66" t="s">
        <v>271</v>
      </c>
      <c r="N120" s="67">
        <v>0</v>
      </c>
      <c r="O120" s="66" t="s">
        <v>271</v>
      </c>
      <c r="P120" s="65">
        <v>41212</v>
      </c>
      <c r="Q120" s="64">
        <v>0.39</v>
      </c>
      <c r="R120" s="63">
        <v>41212.697835648149</v>
      </c>
    </row>
    <row r="121" spans="1:18">
      <c r="A121" s="66" t="s">
        <v>299</v>
      </c>
      <c r="B121" s="66" t="s">
        <v>277</v>
      </c>
      <c r="C121" s="66" t="s">
        <v>291</v>
      </c>
      <c r="D121" s="65">
        <v>41275</v>
      </c>
      <c r="E121" s="66" t="s">
        <v>262</v>
      </c>
      <c r="F121" s="66" t="s">
        <v>271</v>
      </c>
      <c r="G121" s="66" t="s">
        <v>272</v>
      </c>
      <c r="H121" s="66" t="s">
        <v>271</v>
      </c>
      <c r="I121" s="66" t="s">
        <v>271</v>
      </c>
      <c r="J121" s="66" t="s">
        <v>271</v>
      </c>
      <c r="K121" s="66" t="s">
        <v>271</v>
      </c>
      <c r="L121" s="66" t="s">
        <v>271</v>
      </c>
      <c r="M121" s="66" t="s">
        <v>271</v>
      </c>
      <c r="N121" s="67">
        <v>0</v>
      </c>
      <c r="O121" s="66" t="s">
        <v>271</v>
      </c>
      <c r="P121" s="65">
        <v>41306</v>
      </c>
      <c r="Q121" s="64">
        <v>-0.86</v>
      </c>
      <c r="R121" s="63">
        <v>41306.600243055553</v>
      </c>
    </row>
    <row r="122" spans="1:18">
      <c r="A122" s="66" t="s">
        <v>299</v>
      </c>
      <c r="B122" s="66" t="s">
        <v>277</v>
      </c>
      <c r="C122" s="66" t="s">
        <v>290</v>
      </c>
      <c r="D122" s="65">
        <v>41640</v>
      </c>
      <c r="E122" s="66" t="s">
        <v>262</v>
      </c>
      <c r="F122" s="66" t="s">
        <v>271</v>
      </c>
      <c r="G122" s="66" t="s">
        <v>272</v>
      </c>
      <c r="H122" s="66" t="s">
        <v>271</v>
      </c>
      <c r="I122" s="66" t="s">
        <v>271</v>
      </c>
      <c r="J122" s="66" t="s">
        <v>271</v>
      </c>
      <c r="K122" s="66" t="s">
        <v>271</v>
      </c>
      <c r="L122" s="66" t="s">
        <v>271</v>
      </c>
      <c r="M122" s="66" t="s">
        <v>271</v>
      </c>
      <c r="N122" s="67">
        <v>0</v>
      </c>
      <c r="O122" s="66" t="s">
        <v>271</v>
      </c>
      <c r="P122" s="65">
        <v>41674</v>
      </c>
      <c r="Q122" s="64">
        <v>0.06</v>
      </c>
      <c r="R122" s="63">
        <v>41674.379340277781</v>
      </c>
    </row>
    <row r="123" spans="1:18">
      <c r="A123" s="66" t="s">
        <v>299</v>
      </c>
      <c r="B123" s="66" t="s">
        <v>289</v>
      </c>
      <c r="C123" s="66" t="s">
        <v>288</v>
      </c>
      <c r="D123" s="65">
        <v>40391</v>
      </c>
      <c r="E123" s="66" t="s">
        <v>262</v>
      </c>
      <c r="F123" s="66" t="s">
        <v>271</v>
      </c>
      <c r="G123" s="66" t="s">
        <v>272</v>
      </c>
      <c r="H123" s="66" t="s">
        <v>271</v>
      </c>
      <c r="I123" s="66" t="s">
        <v>271</v>
      </c>
      <c r="J123" s="66" t="s">
        <v>271</v>
      </c>
      <c r="K123" s="66" t="s">
        <v>271</v>
      </c>
      <c r="L123" s="66" t="s">
        <v>271</v>
      </c>
      <c r="M123" s="66" t="s">
        <v>271</v>
      </c>
      <c r="N123" s="67">
        <v>0</v>
      </c>
      <c r="O123" s="66" t="s">
        <v>271</v>
      </c>
      <c r="P123" s="65">
        <v>40435</v>
      </c>
      <c r="Q123" s="64">
        <v>22.94</v>
      </c>
      <c r="R123" s="63">
        <v>40435.343460648146</v>
      </c>
    </row>
    <row r="124" spans="1:18">
      <c r="A124" s="66" t="s">
        <v>299</v>
      </c>
      <c r="B124" s="66" t="s">
        <v>287</v>
      </c>
      <c r="C124" s="66" t="s">
        <v>286</v>
      </c>
      <c r="D124" s="65">
        <v>41000</v>
      </c>
      <c r="E124" s="66" t="s">
        <v>262</v>
      </c>
      <c r="F124" s="66" t="s">
        <v>271</v>
      </c>
      <c r="G124" s="66" t="s">
        <v>272</v>
      </c>
      <c r="H124" s="66" t="s">
        <v>271</v>
      </c>
      <c r="I124" s="66" t="s">
        <v>271</v>
      </c>
      <c r="J124" s="66" t="s">
        <v>271</v>
      </c>
      <c r="K124" s="66" t="s">
        <v>271</v>
      </c>
      <c r="L124" s="66" t="s">
        <v>271</v>
      </c>
      <c r="M124" s="66" t="s">
        <v>271</v>
      </c>
      <c r="N124" s="67">
        <v>0</v>
      </c>
      <c r="O124" s="66" t="s">
        <v>271</v>
      </c>
      <c r="P124" s="65">
        <v>41030</v>
      </c>
      <c r="Q124" s="64">
        <v>7.0000000000000007E-2</v>
      </c>
      <c r="R124" s="63">
        <v>41030.688530092593</v>
      </c>
    </row>
    <row r="125" spans="1:18">
      <c r="A125" s="66" t="s">
        <v>299</v>
      </c>
      <c r="B125" s="66" t="s">
        <v>274</v>
      </c>
      <c r="C125" s="66" t="s">
        <v>273</v>
      </c>
      <c r="D125" s="65">
        <v>42736</v>
      </c>
      <c r="E125" s="66" t="s">
        <v>262</v>
      </c>
      <c r="F125" s="66" t="s">
        <v>271</v>
      </c>
      <c r="G125" s="66" t="s">
        <v>272</v>
      </c>
      <c r="H125" s="66" t="s">
        <v>271</v>
      </c>
      <c r="I125" s="66" t="s">
        <v>271</v>
      </c>
      <c r="J125" s="66" t="s">
        <v>271</v>
      </c>
      <c r="K125" s="66" t="s">
        <v>271</v>
      </c>
      <c r="L125" s="66" t="s">
        <v>271</v>
      </c>
      <c r="M125" s="66" t="s">
        <v>271</v>
      </c>
      <c r="N125" s="67">
        <v>0</v>
      </c>
      <c r="O125" s="66" t="s">
        <v>271</v>
      </c>
      <c r="P125" s="65">
        <v>42767</v>
      </c>
      <c r="Q125" s="64">
        <v>-7.0000000000000007E-2</v>
      </c>
      <c r="R125" s="63">
        <v>42767.899861111109</v>
      </c>
    </row>
    <row r="126" spans="1:18">
      <c r="A126" s="66" t="s">
        <v>299</v>
      </c>
      <c r="B126" s="66" t="s">
        <v>274</v>
      </c>
      <c r="C126" s="66" t="s">
        <v>273</v>
      </c>
      <c r="D126" s="65">
        <v>43040</v>
      </c>
      <c r="E126" s="66" t="s">
        <v>262</v>
      </c>
      <c r="F126" s="66" t="s">
        <v>271</v>
      </c>
      <c r="G126" s="66" t="s">
        <v>272</v>
      </c>
      <c r="H126" s="66" t="s">
        <v>271</v>
      </c>
      <c r="I126" s="66" t="s">
        <v>271</v>
      </c>
      <c r="J126" s="66" t="s">
        <v>271</v>
      </c>
      <c r="K126" s="66" t="s">
        <v>271</v>
      </c>
      <c r="L126" s="66" t="s">
        <v>271</v>
      </c>
      <c r="M126" s="66" t="s">
        <v>271</v>
      </c>
      <c r="N126" s="67">
        <v>0</v>
      </c>
      <c r="O126" s="66" t="s">
        <v>271</v>
      </c>
      <c r="P126" s="65">
        <v>43070</v>
      </c>
      <c r="Q126" s="64">
        <v>0.53</v>
      </c>
      <c r="R126" s="63">
        <v>43070.780428240738</v>
      </c>
    </row>
    <row r="127" spans="1:18">
      <c r="A127" s="66" t="s">
        <v>299</v>
      </c>
      <c r="B127" s="66" t="s">
        <v>274</v>
      </c>
      <c r="C127" s="66" t="s">
        <v>273</v>
      </c>
      <c r="D127" s="65">
        <v>43101</v>
      </c>
      <c r="E127" s="66" t="s">
        <v>262</v>
      </c>
      <c r="F127" s="66" t="s">
        <v>271</v>
      </c>
      <c r="G127" s="66" t="s">
        <v>272</v>
      </c>
      <c r="H127" s="66" t="s">
        <v>271</v>
      </c>
      <c r="I127" s="66" t="s">
        <v>271</v>
      </c>
      <c r="J127" s="66" t="s">
        <v>271</v>
      </c>
      <c r="K127" s="66" t="s">
        <v>271</v>
      </c>
      <c r="L127" s="66" t="s">
        <v>271</v>
      </c>
      <c r="M127" s="66" t="s">
        <v>271</v>
      </c>
      <c r="N127" s="67">
        <v>0</v>
      </c>
      <c r="O127" s="66" t="s">
        <v>271</v>
      </c>
      <c r="P127" s="65">
        <v>43132</v>
      </c>
      <c r="Q127" s="64">
        <v>0.17</v>
      </c>
      <c r="R127" s="63">
        <v>43132.616307870368</v>
      </c>
    </row>
    <row r="128" spans="1:18">
      <c r="A128" s="66" t="s">
        <v>298</v>
      </c>
      <c r="B128" s="66" t="s">
        <v>277</v>
      </c>
      <c r="C128" s="66" t="s">
        <v>276</v>
      </c>
      <c r="D128" s="65">
        <v>42005</v>
      </c>
      <c r="E128" s="66" t="s">
        <v>261</v>
      </c>
      <c r="F128" s="66" t="s">
        <v>271</v>
      </c>
      <c r="G128" s="66" t="s">
        <v>272</v>
      </c>
      <c r="H128" s="66" t="s">
        <v>271</v>
      </c>
      <c r="I128" s="66" t="s">
        <v>271</v>
      </c>
      <c r="J128" s="66" t="s">
        <v>271</v>
      </c>
      <c r="K128" s="66" t="s">
        <v>271</v>
      </c>
      <c r="L128" s="66" t="s">
        <v>271</v>
      </c>
      <c r="M128" s="66" t="s">
        <v>271</v>
      </c>
      <c r="N128" s="67">
        <v>0</v>
      </c>
      <c r="O128" s="66" t="s">
        <v>271</v>
      </c>
      <c r="P128" s="65">
        <v>42038</v>
      </c>
      <c r="Q128" s="64">
        <v>2.61</v>
      </c>
      <c r="R128" s="63">
        <v>42038.466238425928</v>
      </c>
    </row>
    <row r="129" spans="1:18">
      <c r="A129" s="66" t="s">
        <v>298</v>
      </c>
      <c r="B129" s="66" t="s">
        <v>277</v>
      </c>
      <c r="C129" s="66" t="s">
        <v>276</v>
      </c>
      <c r="D129" s="65">
        <v>42036</v>
      </c>
      <c r="E129" s="66" t="s">
        <v>261</v>
      </c>
      <c r="F129" s="66" t="s">
        <v>271</v>
      </c>
      <c r="G129" s="66" t="s">
        <v>272</v>
      </c>
      <c r="H129" s="66" t="s">
        <v>271</v>
      </c>
      <c r="I129" s="66" t="s">
        <v>271</v>
      </c>
      <c r="J129" s="66" t="s">
        <v>271</v>
      </c>
      <c r="K129" s="66" t="s">
        <v>271</v>
      </c>
      <c r="L129" s="66" t="s">
        <v>271</v>
      </c>
      <c r="M129" s="66" t="s">
        <v>271</v>
      </c>
      <c r="N129" s="67">
        <v>0</v>
      </c>
      <c r="O129" s="66" t="s">
        <v>271</v>
      </c>
      <c r="P129" s="65">
        <v>42065</v>
      </c>
      <c r="Q129" s="64">
        <v>0.08</v>
      </c>
      <c r="R129" s="63">
        <v>42065.699074074073</v>
      </c>
    </row>
    <row r="130" spans="1:18">
      <c r="A130" s="66" t="s">
        <v>298</v>
      </c>
      <c r="B130" s="66" t="s">
        <v>277</v>
      </c>
      <c r="C130" s="66" t="s">
        <v>276</v>
      </c>
      <c r="D130" s="65">
        <v>42370</v>
      </c>
      <c r="E130" s="66" t="s">
        <v>261</v>
      </c>
      <c r="F130" s="66" t="s">
        <v>271</v>
      </c>
      <c r="G130" s="66" t="s">
        <v>272</v>
      </c>
      <c r="H130" s="66" t="s">
        <v>271</v>
      </c>
      <c r="I130" s="66" t="s">
        <v>271</v>
      </c>
      <c r="J130" s="66" t="s">
        <v>271</v>
      </c>
      <c r="K130" s="66" t="s">
        <v>271</v>
      </c>
      <c r="L130" s="66" t="s">
        <v>271</v>
      </c>
      <c r="M130" s="66" t="s">
        <v>271</v>
      </c>
      <c r="N130" s="67">
        <v>0</v>
      </c>
      <c r="O130" s="66" t="s">
        <v>271</v>
      </c>
      <c r="P130" s="65">
        <v>42401</v>
      </c>
      <c r="Q130" s="64">
        <v>0.6</v>
      </c>
      <c r="R130" s="63">
        <v>42401.469270833331</v>
      </c>
    </row>
    <row r="131" spans="1:18">
      <c r="A131" s="66" t="s">
        <v>298</v>
      </c>
      <c r="B131" s="66" t="s">
        <v>277</v>
      </c>
      <c r="C131" s="66" t="s">
        <v>276</v>
      </c>
      <c r="D131" s="65">
        <v>42430</v>
      </c>
      <c r="E131" s="66" t="s">
        <v>261</v>
      </c>
      <c r="F131" s="66" t="s">
        <v>271</v>
      </c>
      <c r="G131" s="66" t="s">
        <v>272</v>
      </c>
      <c r="H131" s="66" t="s">
        <v>271</v>
      </c>
      <c r="I131" s="66" t="s">
        <v>271</v>
      </c>
      <c r="J131" s="66" t="s">
        <v>271</v>
      </c>
      <c r="K131" s="66" t="s">
        <v>271</v>
      </c>
      <c r="L131" s="66" t="s">
        <v>271</v>
      </c>
      <c r="M131" s="66" t="s">
        <v>271</v>
      </c>
      <c r="N131" s="67">
        <v>0</v>
      </c>
      <c r="O131" s="66" t="s">
        <v>271</v>
      </c>
      <c r="P131" s="65">
        <v>42462</v>
      </c>
      <c r="Q131" s="64">
        <v>-2.99</v>
      </c>
      <c r="R131" s="63">
        <v>42462.668599537035</v>
      </c>
    </row>
    <row r="132" spans="1:18">
      <c r="A132" s="66" t="s">
        <v>298</v>
      </c>
      <c r="B132" s="66" t="s">
        <v>277</v>
      </c>
      <c r="C132" s="66" t="s">
        <v>292</v>
      </c>
      <c r="D132" s="65">
        <v>40544</v>
      </c>
      <c r="E132" s="66" t="s">
        <v>261</v>
      </c>
      <c r="F132" s="66" t="s">
        <v>271</v>
      </c>
      <c r="G132" s="66" t="s">
        <v>272</v>
      </c>
      <c r="H132" s="66" t="s">
        <v>271</v>
      </c>
      <c r="I132" s="66" t="s">
        <v>271</v>
      </c>
      <c r="J132" s="66" t="s">
        <v>271</v>
      </c>
      <c r="K132" s="66" t="s">
        <v>271</v>
      </c>
      <c r="L132" s="66" t="s">
        <v>271</v>
      </c>
      <c r="M132" s="66" t="s">
        <v>271</v>
      </c>
      <c r="N132" s="67">
        <v>0</v>
      </c>
      <c r="O132" s="66" t="s">
        <v>271</v>
      </c>
      <c r="P132" s="65">
        <v>40581</v>
      </c>
      <c r="Q132" s="64">
        <v>-0.45</v>
      </c>
      <c r="R132" s="63">
        <v>40581.54105324074</v>
      </c>
    </row>
    <row r="133" spans="1:18">
      <c r="A133" s="66" t="s">
        <v>298</v>
      </c>
      <c r="B133" s="66" t="s">
        <v>277</v>
      </c>
      <c r="C133" s="66" t="s">
        <v>286</v>
      </c>
      <c r="D133" s="65">
        <v>40909</v>
      </c>
      <c r="E133" s="66" t="s">
        <v>261</v>
      </c>
      <c r="F133" s="66" t="s">
        <v>271</v>
      </c>
      <c r="G133" s="66" t="s">
        <v>272</v>
      </c>
      <c r="H133" s="66" t="s">
        <v>271</v>
      </c>
      <c r="I133" s="66" t="s">
        <v>271</v>
      </c>
      <c r="J133" s="66" t="s">
        <v>271</v>
      </c>
      <c r="K133" s="66" t="s">
        <v>271</v>
      </c>
      <c r="L133" s="66" t="s">
        <v>271</v>
      </c>
      <c r="M133" s="66" t="s">
        <v>271</v>
      </c>
      <c r="N133" s="67">
        <v>0</v>
      </c>
      <c r="O133" s="66" t="s">
        <v>271</v>
      </c>
      <c r="P133" s="65">
        <v>40945</v>
      </c>
      <c r="Q133" s="64">
        <v>-0.42</v>
      </c>
      <c r="R133" s="63">
        <v>40945.617430555554</v>
      </c>
    </row>
    <row r="134" spans="1:18">
      <c r="A134" s="66" t="s">
        <v>298</v>
      </c>
      <c r="B134" s="66" t="s">
        <v>277</v>
      </c>
      <c r="C134" s="66" t="s">
        <v>286</v>
      </c>
      <c r="D134" s="65">
        <v>40969</v>
      </c>
      <c r="E134" s="66" t="s">
        <v>261</v>
      </c>
      <c r="F134" s="66" t="s">
        <v>271</v>
      </c>
      <c r="G134" s="66" t="s">
        <v>272</v>
      </c>
      <c r="H134" s="66" t="s">
        <v>271</v>
      </c>
      <c r="I134" s="66" t="s">
        <v>271</v>
      </c>
      <c r="J134" s="66" t="s">
        <v>271</v>
      </c>
      <c r="K134" s="66" t="s">
        <v>271</v>
      </c>
      <c r="L134" s="66" t="s">
        <v>271</v>
      </c>
      <c r="M134" s="66" t="s">
        <v>271</v>
      </c>
      <c r="N134" s="67">
        <v>0</v>
      </c>
      <c r="O134" s="66" t="s">
        <v>271</v>
      </c>
      <c r="P134" s="65">
        <v>41003</v>
      </c>
      <c r="Q134" s="64">
        <v>0.33</v>
      </c>
      <c r="R134" s="63">
        <v>41003.786319444444</v>
      </c>
    </row>
    <row r="135" spans="1:18">
      <c r="A135" s="66" t="s">
        <v>298</v>
      </c>
      <c r="B135" s="66" t="s">
        <v>277</v>
      </c>
      <c r="C135" s="66" t="s">
        <v>286</v>
      </c>
      <c r="D135" s="65">
        <v>41183</v>
      </c>
      <c r="E135" s="66" t="s">
        <v>261</v>
      </c>
      <c r="F135" s="66" t="s">
        <v>271</v>
      </c>
      <c r="G135" s="66" t="s">
        <v>272</v>
      </c>
      <c r="H135" s="66" t="s">
        <v>271</v>
      </c>
      <c r="I135" s="66" t="s">
        <v>271</v>
      </c>
      <c r="J135" s="66" t="s">
        <v>271</v>
      </c>
      <c r="K135" s="66" t="s">
        <v>271</v>
      </c>
      <c r="L135" s="66" t="s">
        <v>271</v>
      </c>
      <c r="M135" s="66" t="s">
        <v>271</v>
      </c>
      <c r="N135" s="67">
        <v>0</v>
      </c>
      <c r="O135" s="66" t="s">
        <v>271</v>
      </c>
      <c r="P135" s="65">
        <v>41212</v>
      </c>
      <c r="Q135" s="64">
        <v>0.16</v>
      </c>
      <c r="R135" s="63">
        <v>41212.697847222225</v>
      </c>
    </row>
    <row r="136" spans="1:18">
      <c r="A136" s="66" t="s">
        <v>298</v>
      </c>
      <c r="B136" s="66" t="s">
        <v>277</v>
      </c>
      <c r="C136" s="66" t="s">
        <v>291</v>
      </c>
      <c r="D136" s="65">
        <v>41275</v>
      </c>
      <c r="E136" s="66" t="s">
        <v>261</v>
      </c>
      <c r="F136" s="66" t="s">
        <v>271</v>
      </c>
      <c r="G136" s="66" t="s">
        <v>272</v>
      </c>
      <c r="H136" s="66" t="s">
        <v>271</v>
      </c>
      <c r="I136" s="66" t="s">
        <v>271</v>
      </c>
      <c r="J136" s="66" t="s">
        <v>271</v>
      </c>
      <c r="K136" s="66" t="s">
        <v>271</v>
      </c>
      <c r="L136" s="66" t="s">
        <v>271</v>
      </c>
      <c r="M136" s="66" t="s">
        <v>271</v>
      </c>
      <c r="N136" s="67">
        <v>0</v>
      </c>
      <c r="O136" s="66" t="s">
        <v>271</v>
      </c>
      <c r="P136" s="65">
        <v>41306</v>
      </c>
      <c r="Q136" s="64">
        <v>-0.13</v>
      </c>
      <c r="R136" s="63">
        <v>41306.600254629629</v>
      </c>
    </row>
    <row r="137" spans="1:18">
      <c r="A137" s="66" t="s">
        <v>298</v>
      </c>
      <c r="B137" s="66" t="s">
        <v>277</v>
      </c>
      <c r="C137" s="66" t="s">
        <v>290</v>
      </c>
      <c r="D137" s="65">
        <v>41640</v>
      </c>
      <c r="E137" s="66" t="s">
        <v>261</v>
      </c>
      <c r="F137" s="66" t="s">
        <v>271</v>
      </c>
      <c r="G137" s="66" t="s">
        <v>272</v>
      </c>
      <c r="H137" s="66" t="s">
        <v>271</v>
      </c>
      <c r="I137" s="66" t="s">
        <v>271</v>
      </c>
      <c r="J137" s="66" t="s">
        <v>271</v>
      </c>
      <c r="K137" s="66" t="s">
        <v>271</v>
      </c>
      <c r="L137" s="66" t="s">
        <v>271</v>
      </c>
      <c r="M137" s="66" t="s">
        <v>271</v>
      </c>
      <c r="N137" s="67">
        <v>0</v>
      </c>
      <c r="O137" s="66" t="s">
        <v>271</v>
      </c>
      <c r="P137" s="65">
        <v>41674</v>
      </c>
      <c r="Q137" s="64">
        <v>0.68</v>
      </c>
      <c r="R137" s="63">
        <v>41674.379340277781</v>
      </c>
    </row>
    <row r="138" spans="1:18">
      <c r="A138" s="66" t="s">
        <v>298</v>
      </c>
      <c r="B138" s="66" t="s">
        <v>289</v>
      </c>
      <c r="C138" s="66" t="s">
        <v>288</v>
      </c>
      <c r="D138" s="65">
        <v>40391</v>
      </c>
      <c r="E138" s="66" t="s">
        <v>261</v>
      </c>
      <c r="F138" s="66" t="s">
        <v>271</v>
      </c>
      <c r="G138" s="66" t="s">
        <v>272</v>
      </c>
      <c r="H138" s="66" t="s">
        <v>271</v>
      </c>
      <c r="I138" s="66" t="s">
        <v>271</v>
      </c>
      <c r="J138" s="66" t="s">
        <v>271</v>
      </c>
      <c r="K138" s="66" t="s">
        <v>271</v>
      </c>
      <c r="L138" s="66" t="s">
        <v>271</v>
      </c>
      <c r="M138" s="66" t="s">
        <v>271</v>
      </c>
      <c r="N138" s="67">
        <v>0</v>
      </c>
      <c r="O138" s="66" t="s">
        <v>271</v>
      </c>
      <c r="P138" s="65">
        <v>40435</v>
      </c>
      <c r="Q138" s="64">
        <v>9.17</v>
      </c>
      <c r="R138" s="63">
        <v>40435.343460648146</v>
      </c>
    </row>
    <row r="139" spans="1:18">
      <c r="A139" s="66" t="s">
        <v>298</v>
      </c>
      <c r="B139" s="66" t="s">
        <v>287</v>
      </c>
      <c r="C139" s="66" t="s">
        <v>286</v>
      </c>
      <c r="D139" s="65">
        <v>41000</v>
      </c>
      <c r="E139" s="66" t="s">
        <v>261</v>
      </c>
      <c r="F139" s="66" t="s">
        <v>271</v>
      </c>
      <c r="G139" s="66" t="s">
        <v>272</v>
      </c>
      <c r="H139" s="66" t="s">
        <v>271</v>
      </c>
      <c r="I139" s="66" t="s">
        <v>271</v>
      </c>
      <c r="J139" s="66" t="s">
        <v>271</v>
      </c>
      <c r="K139" s="66" t="s">
        <v>271</v>
      </c>
      <c r="L139" s="66" t="s">
        <v>271</v>
      </c>
      <c r="M139" s="66" t="s">
        <v>271</v>
      </c>
      <c r="N139" s="67">
        <v>0</v>
      </c>
      <c r="O139" s="66" t="s">
        <v>271</v>
      </c>
      <c r="P139" s="65">
        <v>41030</v>
      </c>
      <c r="Q139" s="64">
        <v>0.02</v>
      </c>
      <c r="R139" s="63">
        <v>41030.688530092593</v>
      </c>
    </row>
    <row r="140" spans="1:18">
      <c r="A140" s="66" t="s">
        <v>298</v>
      </c>
      <c r="B140" s="66" t="s">
        <v>274</v>
      </c>
      <c r="C140" s="66" t="s">
        <v>273</v>
      </c>
      <c r="D140" s="65">
        <v>42736</v>
      </c>
      <c r="E140" s="66" t="s">
        <v>261</v>
      </c>
      <c r="F140" s="66" t="s">
        <v>271</v>
      </c>
      <c r="G140" s="66" t="s">
        <v>272</v>
      </c>
      <c r="H140" s="66" t="s">
        <v>271</v>
      </c>
      <c r="I140" s="66" t="s">
        <v>271</v>
      </c>
      <c r="J140" s="66" t="s">
        <v>271</v>
      </c>
      <c r="K140" s="66" t="s">
        <v>271</v>
      </c>
      <c r="L140" s="66" t="s">
        <v>271</v>
      </c>
      <c r="M140" s="66" t="s">
        <v>271</v>
      </c>
      <c r="N140" s="67">
        <v>0</v>
      </c>
      <c r="O140" s="66" t="s">
        <v>271</v>
      </c>
      <c r="P140" s="65">
        <v>42767</v>
      </c>
      <c r="Q140" s="64">
        <v>-0.54</v>
      </c>
      <c r="R140" s="63">
        <v>42767.899895833332</v>
      </c>
    </row>
    <row r="141" spans="1:18">
      <c r="A141" s="66" t="s">
        <v>298</v>
      </c>
      <c r="B141" s="66" t="s">
        <v>274</v>
      </c>
      <c r="C141" s="66" t="s">
        <v>273</v>
      </c>
      <c r="D141" s="65">
        <v>43040</v>
      </c>
      <c r="E141" s="66" t="s">
        <v>261</v>
      </c>
      <c r="F141" s="66" t="s">
        <v>271</v>
      </c>
      <c r="G141" s="66" t="s">
        <v>272</v>
      </c>
      <c r="H141" s="66" t="s">
        <v>271</v>
      </c>
      <c r="I141" s="66" t="s">
        <v>271</v>
      </c>
      <c r="J141" s="66" t="s">
        <v>271</v>
      </c>
      <c r="K141" s="66" t="s">
        <v>271</v>
      </c>
      <c r="L141" s="66" t="s">
        <v>271</v>
      </c>
      <c r="M141" s="66" t="s">
        <v>271</v>
      </c>
      <c r="N141" s="67">
        <v>0</v>
      </c>
      <c r="O141" s="66" t="s">
        <v>271</v>
      </c>
      <c r="P141" s="65">
        <v>43070</v>
      </c>
      <c r="Q141" s="64">
        <v>0.31</v>
      </c>
      <c r="R141" s="63">
        <v>43070.780439814815</v>
      </c>
    </row>
    <row r="142" spans="1:18">
      <c r="A142" s="66" t="s">
        <v>298</v>
      </c>
      <c r="B142" s="66" t="s">
        <v>274</v>
      </c>
      <c r="C142" s="66" t="s">
        <v>273</v>
      </c>
      <c r="D142" s="65">
        <v>43101</v>
      </c>
      <c r="E142" s="66" t="s">
        <v>261</v>
      </c>
      <c r="F142" s="66" t="s">
        <v>271</v>
      </c>
      <c r="G142" s="66" t="s">
        <v>272</v>
      </c>
      <c r="H142" s="66" t="s">
        <v>271</v>
      </c>
      <c r="I142" s="66" t="s">
        <v>271</v>
      </c>
      <c r="J142" s="66" t="s">
        <v>271</v>
      </c>
      <c r="K142" s="66" t="s">
        <v>271</v>
      </c>
      <c r="L142" s="66" t="s">
        <v>271</v>
      </c>
      <c r="M142" s="66" t="s">
        <v>271</v>
      </c>
      <c r="N142" s="67">
        <v>0</v>
      </c>
      <c r="O142" s="66" t="s">
        <v>271</v>
      </c>
      <c r="P142" s="65">
        <v>43132</v>
      </c>
      <c r="Q142" s="64">
        <v>-7.0000000000000007E-2</v>
      </c>
      <c r="R142" s="63">
        <v>43132.616307870368</v>
      </c>
    </row>
    <row r="143" spans="1:18">
      <c r="A143" s="66" t="s">
        <v>297</v>
      </c>
      <c r="B143" s="66" t="s">
        <v>277</v>
      </c>
      <c r="C143" s="66" t="s">
        <v>276</v>
      </c>
      <c r="D143" s="65">
        <v>42005</v>
      </c>
      <c r="E143" s="66" t="s">
        <v>258</v>
      </c>
      <c r="F143" s="66" t="s">
        <v>271</v>
      </c>
      <c r="G143" s="66" t="s">
        <v>272</v>
      </c>
      <c r="H143" s="66" t="s">
        <v>271</v>
      </c>
      <c r="I143" s="66" t="s">
        <v>271</v>
      </c>
      <c r="J143" s="66" t="s">
        <v>271</v>
      </c>
      <c r="K143" s="66" t="s">
        <v>271</v>
      </c>
      <c r="L143" s="66" t="s">
        <v>271</v>
      </c>
      <c r="M143" s="66" t="s">
        <v>271</v>
      </c>
      <c r="N143" s="67">
        <v>0</v>
      </c>
      <c r="O143" s="66" t="s">
        <v>271</v>
      </c>
      <c r="P143" s="65">
        <v>42038</v>
      </c>
      <c r="Q143" s="64">
        <v>-0.37</v>
      </c>
      <c r="R143" s="63">
        <v>42038.466249999998</v>
      </c>
    </row>
    <row r="144" spans="1:18">
      <c r="A144" s="66" t="s">
        <v>297</v>
      </c>
      <c r="B144" s="66" t="s">
        <v>277</v>
      </c>
      <c r="C144" s="66" t="s">
        <v>276</v>
      </c>
      <c r="D144" s="65">
        <v>42036</v>
      </c>
      <c r="E144" s="66" t="s">
        <v>258</v>
      </c>
      <c r="F144" s="66" t="s">
        <v>271</v>
      </c>
      <c r="G144" s="66" t="s">
        <v>272</v>
      </c>
      <c r="H144" s="66" t="s">
        <v>271</v>
      </c>
      <c r="I144" s="66" t="s">
        <v>271</v>
      </c>
      <c r="J144" s="66" t="s">
        <v>271</v>
      </c>
      <c r="K144" s="66" t="s">
        <v>271</v>
      </c>
      <c r="L144" s="66" t="s">
        <v>271</v>
      </c>
      <c r="M144" s="66" t="s">
        <v>271</v>
      </c>
      <c r="N144" s="67">
        <v>0</v>
      </c>
      <c r="O144" s="66" t="s">
        <v>271</v>
      </c>
      <c r="P144" s="65">
        <v>42065</v>
      </c>
      <c r="Q144" s="64">
        <v>0.08</v>
      </c>
      <c r="R144" s="63">
        <v>42065.69908564815</v>
      </c>
    </row>
    <row r="145" spans="1:18">
      <c r="A145" s="66" t="s">
        <v>297</v>
      </c>
      <c r="B145" s="66" t="s">
        <v>277</v>
      </c>
      <c r="C145" s="66" t="s">
        <v>276</v>
      </c>
      <c r="D145" s="65">
        <v>42370</v>
      </c>
      <c r="E145" s="66" t="s">
        <v>258</v>
      </c>
      <c r="F145" s="66" t="s">
        <v>271</v>
      </c>
      <c r="G145" s="66" t="s">
        <v>272</v>
      </c>
      <c r="H145" s="66" t="s">
        <v>271</v>
      </c>
      <c r="I145" s="66" t="s">
        <v>271</v>
      </c>
      <c r="J145" s="66" t="s">
        <v>271</v>
      </c>
      <c r="K145" s="66" t="s">
        <v>271</v>
      </c>
      <c r="L145" s="66" t="s">
        <v>271</v>
      </c>
      <c r="M145" s="66" t="s">
        <v>271</v>
      </c>
      <c r="N145" s="67">
        <v>0</v>
      </c>
      <c r="O145" s="66" t="s">
        <v>271</v>
      </c>
      <c r="P145" s="65">
        <v>42401</v>
      </c>
      <c r="Q145" s="64">
        <v>0.14000000000000001</v>
      </c>
      <c r="R145" s="63">
        <v>42401.469282407408</v>
      </c>
    </row>
    <row r="146" spans="1:18">
      <c r="A146" s="66" t="s">
        <v>297</v>
      </c>
      <c r="B146" s="66" t="s">
        <v>277</v>
      </c>
      <c r="C146" s="66" t="s">
        <v>276</v>
      </c>
      <c r="D146" s="65">
        <v>42430</v>
      </c>
      <c r="E146" s="66" t="s">
        <v>258</v>
      </c>
      <c r="F146" s="66" t="s">
        <v>271</v>
      </c>
      <c r="G146" s="66" t="s">
        <v>272</v>
      </c>
      <c r="H146" s="66" t="s">
        <v>271</v>
      </c>
      <c r="I146" s="66" t="s">
        <v>271</v>
      </c>
      <c r="J146" s="66" t="s">
        <v>271</v>
      </c>
      <c r="K146" s="66" t="s">
        <v>271</v>
      </c>
      <c r="L146" s="66" t="s">
        <v>271</v>
      </c>
      <c r="M146" s="66" t="s">
        <v>271</v>
      </c>
      <c r="N146" s="67">
        <v>0</v>
      </c>
      <c r="O146" s="66" t="s">
        <v>271</v>
      </c>
      <c r="P146" s="65">
        <v>42462</v>
      </c>
      <c r="Q146" s="64">
        <v>0.96</v>
      </c>
      <c r="R146" s="63">
        <v>42462.668611111112</v>
      </c>
    </row>
    <row r="147" spans="1:18">
      <c r="A147" s="66" t="s">
        <v>297</v>
      </c>
      <c r="B147" s="66" t="s">
        <v>277</v>
      </c>
      <c r="C147" s="66" t="s">
        <v>292</v>
      </c>
      <c r="D147" s="65">
        <v>40544</v>
      </c>
      <c r="E147" s="66" t="s">
        <v>258</v>
      </c>
      <c r="F147" s="66" t="s">
        <v>271</v>
      </c>
      <c r="G147" s="66" t="s">
        <v>272</v>
      </c>
      <c r="H147" s="66" t="s">
        <v>271</v>
      </c>
      <c r="I147" s="66" t="s">
        <v>271</v>
      </c>
      <c r="J147" s="66" t="s">
        <v>271</v>
      </c>
      <c r="K147" s="66" t="s">
        <v>271</v>
      </c>
      <c r="L147" s="66" t="s">
        <v>271</v>
      </c>
      <c r="M147" s="66" t="s">
        <v>271</v>
      </c>
      <c r="N147" s="67">
        <v>0</v>
      </c>
      <c r="O147" s="66" t="s">
        <v>271</v>
      </c>
      <c r="P147" s="65">
        <v>40581</v>
      </c>
      <c r="Q147" s="64">
        <v>0.62</v>
      </c>
      <c r="R147" s="63">
        <v>40581.54105324074</v>
      </c>
    </row>
    <row r="148" spans="1:18">
      <c r="A148" s="66" t="s">
        <v>297</v>
      </c>
      <c r="B148" s="66" t="s">
        <v>277</v>
      </c>
      <c r="C148" s="66" t="s">
        <v>286</v>
      </c>
      <c r="D148" s="65">
        <v>40909</v>
      </c>
      <c r="E148" s="66" t="s">
        <v>258</v>
      </c>
      <c r="F148" s="66" t="s">
        <v>271</v>
      </c>
      <c r="G148" s="66" t="s">
        <v>272</v>
      </c>
      <c r="H148" s="66" t="s">
        <v>271</v>
      </c>
      <c r="I148" s="66" t="s">
        <v>271</v>
      </c>
      <c r="J148" s="66" t="s">
        <v>271</v>
      </c>
      <c r="K148" s="66" t="s">
        <v>271</v>
      </c>
      <c r="L148" s="66" t="s">
        <v>271</v>
      </c>
      <c r="M148" s="66" t="s">
        <v>271</v>
      </c>
      <c r="N148" s="67">
        <v>0</v>
      </c>
      <c r="O148" s="66" t="s">
        <v>271</v>
      </c>
      <c r="P148" s="65">
        <v>40945</v>
      </c>
      <c r="Q148" s="64">
        <v>0.37</v>
      </c>
      <c r="R148" s="63">
        <v>40945.617430555554</v>
      </c>
    </row>
    <row r="149" spans="1:18">
      <c r="A149" s="66" t="s">
        <v>297</v>
      </c>
      <c r="B149" s="66" t="s">
        <v>277</v>
      </c>
      <c r="C149" s="66" t="s">
        <v>286</v>
      </c>
      <c r="D149" s="65">
        <v>40969</v>
      </c>
      <c r="E149" s="66" t="s">
        <v>258</v>
      </c>
      <c r="F149" s="66" t="s">
        <v>271</v>
      </c>
      <c r="G149" s="66" t="s">
        <v>272</v>
      </c>
      <c r="H149" s="66" t="s">
        <v>271</v>
      </c>
      <c r="I149" s="66" t="s">
        <v>271</v>
      </c>
      <c r="J149" s="66" t="s">
        <v>271</v>
      </c>
      <c r="K149" s="66" t="s">
        <v>271</v>
      </c>
      <c r="L149" s="66" t="s">
        <v>271</v>
      </c>
      <c r="M149" s="66" t="s">
        <v>271</v>
      </c>
      <c r="N149" s="67">
        <v>0</v>
      </c>
      <c r="O149" s="66" t="s">
        <v>271</v>
      </c>
      <c r="P149" s="65">
        <v>41003</v>
      </c>
      <c r="Q149" s="64">
        <v>0.41</v>
      </c>
      <c r="R149" s="63">
        <v>41003.786319444444</v>
      </c>
    </row>
    <row r="150" spans="1:18">
      <c r="A150" s="66" t="s">
        <v>297</v>
      </c>
      <c r="B150" s="66" t="s">
        <v>277</v>
      </c>
      <c r="C150" s="66" t="s">
        <v>291</v>
      </c>
      <c r="D150" s="65">
        <v>41275</v>
      </c>
      <c r="E150" s="66" t="s">
        <v>258</v>
      </c>
      <c r="F150" s="66" t="s">
        <v>271</v>
      </c>
      <c r="G150" s="66" t="s">
        <v>272</v>
      </c>
      <c r="H150" s="66" t="s">
        <v>271</v>
      </c>
      <c r="I150" s="66" t="s">
        <v>271</v>
      </c>
      <c r="J150" s="66" t="s">
        <v>271</v>
      </c>
      <c r="K150" s="66" t="s">
        <v>271</v>
      </c>
      <c r="L150" s="66" t="s">
        <v>271</v>
      </c>
      <c r="M150" s="66" t="s">
        <v>271</v>
      </c>
      <c r="N150" s="67">
        <v>0</v>
      </c>
      <c r="O150" s="66" t="s">
        <v>271</v>
      </c>
      <c r="P150" s="65">
        <v>41306</v>
      </c>
      <c r="Q150" s="64">
        <v>0.43</v>
      </c>
      <c r="R150" s="63">
        <v>41306.600254629629</v>
      </c>
    </row>
    <row r="151" spans="1:18">
      <c r="A151" s="66" t="s">
        <v>297</v>
      </c>
      <c r="B151" s="66" t="s">
        <v>277</v>
      </c>
      <c r="C151" s="66" t="s">
        <v>290</v>
      </c>
      <c r="D151" s="65">
        <v>41640</v>
      </c>
      <c r="E151" s="66" t="s">
        <v>258</v>
      </c>
      <c r="F151" s="66" t="s">
        <v>271</v>
      </c>
      <c r="G151" s="66" t="s">
        <v>272</v>
      </c>
      <c r="H151" s="66" t="s">
        <v>271</v>
      </c>
      <c r="I151" s="66" t="s">
        <v>271</v>
      </c>
      <c r="J151" s="66" t="s">
        <v>271</v>
      </c>
      <c r="K151" s="66" t="s">
        <v>271</v>
      </c>
      <c r="L151" s="66" t="s">
        <v>271</v>
      </c>
      <c r="M151" s="66" t="s">
        <v>271</v>
      </c>
      <c r="N151" s="67">
        <v>0</v>
      </c>
      <c r="O151" s="66" t="s">
        <v>271</v>
      </c>
      <c r="P151" s="65">
        <v>41674</v>
      </c>
      <c r="Q151" s="64">
        <v>1.02</v>
      </c>
      <c r="R151" s="63">
        <v>41674.379340277781</v>
      </c>
    </row>
    <row r="152" spans="1:18">
      <c r="A152" s="66" t="s">
        <v>297</v>
      </c>
      <c r="B152" s="66" t="s">
        <v>289</v>
      </c>
      <c r="C152" s="66" t="s">
        <v>288</v>
      </c>
      <c r="D152" s="65">
        <v>40391</v>
      </c>
      <c r="E152" s="66" t="s">
        <v>258</v>
      </c>
      <c r="F152" s="66" t="s">
        <v>271</v>
      </c>
      <c r="G152" s="66" t="s">
        <v>272</v>
      </c>
      <c r="H152" s="66" t="s">
        <v>271</v>
      </c>
      <c r="I152" s="66" t="s">
        <v>271</v>
      </c>
      <c r="J152" s="66" t="s">
        <v>271</v>
      </c>
      <c r="K152" s="66" t="s">
        <v>271</v>
      </c>
      <c r="L152" s="66" t="s">
        <v>271</v>
      </c>
      <c r="M152" s="66" t="s">
        <v>271</v>
      </c>
      <c r="N152" s="67">
        <v>0</v>
      </c>
      <c r="O152" s="66" t="s">
        <v>271</v>
      </c>
      <c r="P152" s="65">
        <v>40435</v>
      </c>
      <c r="Q152" s="64">
        <v>4.66</v>
      </c>
      <c r="R152" s="63">
        <v>40435.343460648146</v>
      </c>
    </row>
    <row r="153" spans="1:18">
      <c r="A153" s="66" t="s">
        <v>297</v>
      </c>
      <c r="B153" s="66" t="s">
        <v>287</v>
      </c>
      <c r="C153" s="66" t="s">
        <v>286</v>
      </c>
      <c r="D153" s="65">
        <v>41000</v>
      </c>
      <c r="E153" s="66" t="s">
        <v>258</v>
      </c>
      <c r="F153" s="66" t="s">
        <v>271</v>
      </c>
      <c r="G153" s="66" t="s">
        <v>272</v>
      </c>
      <c r="H153" s="66" t="s">
        <v>271</v>
      </c>
      <c r="I153" s="66" t="s">
        <v>271</v>
      </c>
      <c r="J153" s="66" t="s">
        <v>271</v>
      </c>
      <c r="K153" s="66" t="s">
        <v>271</v>
      </c>
      <c r="L153" s="66" t="s">
        <v>271</v>
      </c>
      <c r="M153" s="66" t="s">
        <v>271</v>
      </c>
      <c r="N153" s="67">
        <v>0</v>
      </c>
      <c r="O153" s="66" t="s">
        <v>271</v>
      </c>
      <c r="P153" s="65">
        <v>41030</v>
      </c>
      <c r="Q153" s="64">
        <v>7.0000000000000007E-2</v>
      </c>
      <c r="R153" s="63">
        <v>41030.68854166667</v>
      </c>
    </row>
    <row r="154" spans="1:18">
      <c r="A154" s="66" t="s">
        <v>297</v>
      </c>
      <c r="B154" s="66" t="s">
        <v>274</v>
      </c>
      <c r="C154" s="66" t="s">
        <v>273</v>
      </c>
      <c r="D154" s="65">
        <v>42736</v>
      </c>
      <c r="E154" s="66" t="s">
        <v>258</v>
      </c>
      <c r="F154" s="66" t="s">
        <v>271</v>
      </c>
      <c r="G154" s="66" t="s">
        <v>272</v>
      </c>
      <c r="H154" s="66" t="s">
        <v>271</v>
      </c>
      <c r="I154" s="66" t="s">
        <v>271</v>
      </c>
      <c r="J154" s="66" t="s">
        <v>271</v>
      </c>
      <c r="K154" s="66" t="s">
        <v>271</v>
      </c>
      <c r="L154" s="66" t="s">
        <v>271</v>
      </c>
      <c r="M154" s="66" t="s">
        <v>271</v>
      </c>
      <c r="N154" s="67">
        <v>0</v>
      </c>
      <c r="O154" s="66" t="s">
        <v>271</v>
      </c>
      <c r="P154" s="65">
        <v>42767</v>
      </c>
      <c r="Q154" s="64">
        <v>-1.49</v>
      </c>
      <c r="R154" s="63">
        <v>42767.899918981479</v>
      </c>
    </row>
    <row r="155" spans="1:18">
      <c r="A155" s="66" t="s">
        <v>297</v>
      </c>
      <c r="B155" s="66" t="s">
        <v>274</v>
      </c>
      <c r="C155" s="66" t="s">
        <v>273</v>
      </c>
      <c r="D155" s="65">
        <v>43040</v>
      </c>
      <c r="E155" s="66" t="s">
        <v>258</v>
      </c>
      <c r="F155" s="66" t="s">
        <v>271</v>
      </c>
      <c r="G155" s="66" t="s">
        <v>272</v>
      </c>
      <c r="H155" s="66" t="s">
        <v>271</v>
      </c>
      <c r="I155" s="66" t="s">
        <v>271</v>
      </c>
      <c r="J155" s="66" t="s">
        <v>271</v>
      </c>
      <c r="K155" s="66" t="s">
        <v>271</v>
      </c>
      <c r="L155" s="66" t="s">
        <v>271</v>
      </c>
      <c r="M155" s="66" t="s">
        <v>271</v>
      </c>
      <c r="N155" s="67">
        <v>0</v>
      </c>
      <c r="O155" s="66" t="s">
        <v>271</v>
      </c>
      <c r="P155" s="65">
        <v>43070</v>
      </c>
      <c r="Q155" s="64">
        <v>0.27</v>
      </c>
      <c r="R155" s="63">
        <v>43070.780439814815</v>
      </c>
    </row>
    <row r="156" spans="1:18">
      <c r="A156" s="66" t="s">
        <v>297</v>
      </c>
      <c r="B156" s="66" t="s">
        <v>274</v>
      </c>
      <c r="C156" s="66" t="s">
        <v>273</v>
      </c>
      <c r="D156" s="65">
        <v>43101</v>
      </c>
      <c r="E156" s="66" t="s">
        <v>258</v>
      </c>
      <c r="F156" s="66" t="s">
        <v>271</v>
      </c>
      <c r="G156" s="66" t="s">
        <v>272</v>
      </c>
      <c r="H156" s="66" t="s">
        <v>271</v>
      </c>
      <c r="I156" s="66" t="s">
        <v>271</v>
      </c>
      <c r="J156" s="66" t="s">
        <v>271</v>
      </c>
      <c r="K156" s="66" t="s">
        <v>271</v>
      </c>
      <c r="L156" s="66" t="s">
        <v>271</v>
      </c>
      <c r="M156" s="66" t="s">
        <v>271</v>
      </c>
      <c r="N156" s="67">
        <v>0</v>
      </c>
      <c r="O156" s="66" t="s">
        <v>271</v>
      </c>
      <c r="P156" s="65">
        <v>43132</v>
      </c>
      <c r="Q156" s="64">
        <v>0.77</v>
      </c>
      <c r="R156" s="63">
        <v>43132.616319444445</v>
      </c>
    </row>
    <row r="157" spans="1:18">
      <c r="A157" s="66" t="s">
        <v>296</v>
      </c>
      <c r="B157" s="66" t="s">
        <v>277</v>
      </c>
      <c r="C157" s="66" t="s">
        <v>276</v>
      </c>
      <c r="D157" s="65">
        <v>42005</v>
      </c>
      <c r="E157" s="66" t="s">
        <v>264</v>
      </c>
      <c r="F157" s="66" t="s">
        <v>271</v>
      </c>
      <c r="G157" s="66" t="s">
        <v>272</v>
      </c>
      <c r="H157" s="66" t="s">
        <v>271</v>
      </c>
      <c r="I157" s="66" t="s">
        <v>271</v>
      </c>
      <c r="J157" s="66" t="s">
        <v>271</v>
      </c>
      <c r="K157" s="66" t="s">
        <v>271</v>
      </c>
      <c r="L157" s="66" t="s">
        <v>271</v>
      </c>
      <c r="M157" s="66" t="s">
        <v>271</v>
      </c>
      <c r="N157" s="67">
        <v>0</v>
      </c>
      <c r="O157" s="66" t="s">
        <v>271</v>
      </c>
      <c r="P157" s="65">
        <v>42038</v>
      </c>
      <c r="Q157" s="64">
        <v>0.06</v>
      </c>
      <c r="R157" s="63">
        <v>42038.466261574074</v>
      </c>
    </row>
    <row r="158" spans="1:18">
      <c r="A158" s="66" t="s">
        <v>296</v>
      </c>
      <c r="B158" s="66" t="s">
        <v>277</v>
      </c>
      <c r="C158" s="66" t="s">
        <v>276</v>
      </c>
      <c r="D158" s="65">
        <v>42036</v>
      </c>
      <c r="E158" s="66" t="s">
        <v>264</v>
      </c>
      <c r="F158" s="66" t="s">
        <v>271</v>
      </c>
      <c r="G158" s="66" t="s">
        <v>272</v>
      </c>
      <c r="H158" s="66" t="s">
        <v>271</v>
      </c>
      <c r="I158" s="66" t="s">
        <v>271</v>
      </c>
      <c r="J158" s="66" t="s">
        <v>271</v>
      </c>
      <c r="K158" s="66" t="s">
        <v>271</v>
      </c>
      <c r="L158" s="66" t="s">
        <v>271</v>
      </c>
      <c r="M158" s="66" t="s">
        <v>271</v>
      </c>
      <c r="N158" s="67">
        <v>0</v>
      </c>
      <c r="O158" s="66" t="s">
        <v>271</v>
      </c>
      <c r="P158" s="65">
        <v>42065</v>
      </c>
      <c r="Q158" s="64">
        <v>0.02</v>
      </c>
      <c r="R158" s="63">
        <v>42065.69908564815</v>
      </c>
    </row>
    <row r="159" spans="1:18">
      <c r="A159" s="66" t="s">
        <v>296</v>
      </c>
      <c r="B159" s="66" t="s">
        <v>277</v>
      </c>
      <c r="C159" s="66" t="s">
        <v>276</v>
      </c>
      <c r="D159" s="65">
        <v>42370</v>
      </c>
      <c r="E159" s="66" t="s">
        <v>264</v>
      </c>
      <c r="F159" s="66" t="s">
        <v>271</v>
      </c>
      <c r="G159" s="66" t="s">
        <v>272</v>
      </c>
      <c r="H159" s="66" t="s">
        <v>271</v>
      </c>
      <c r="I159" s="66" t="s">
        <v>271</v>
      </c>
      <c r="J159" s="66" t="s">
        <v>271</v>
      </c>
      <c r="K159" s="66" t="s">
        <v>271</v>
      </c>
      <c r="L159" s="66" t="s">
        <v>271</v>
      </c>
      <c r="M159" s="66" t="s">
        <v>271</v>
      </c>
      <c r="N159" s="67">
        <v>0</v>
      </c>
      <c r="O159" s="66" t="s">
        <v>271</v>
      </c>
      <c r="P159" s="65">
        <v>42401</v>
      </c>
      <c r="Q159" s="64">
        <v>-0.06</v>
      </c>
      <c r="R159" s="63">
        <v>42401.469282407408</v>
      </c>
    </row>
    <row r="160" spans="1:18">
      <c r="A160" s="66" t="s">
        <v>296</v>
      </c>
      <c r="B160" s="66" t="s">
        <v>277</v>
      </c>
      <c r="C160" s="66" t="s">
        <v>276</v>
      </c>
      <c r="D160" s="65">
        <v>42430</v>
      </c>
      <c r="E160" s="66" t="s">
        <v>264</v>
      </c>
      <c r="F160" s="66" t="s">
        <v>271</v>
      </c>
      <c r="G160" s="66" t="s">
        <v>272</v>
      </c>
      <c r="H160" s="66" t="s">
        <v>271</v>
      </c>
      <c r="I160" s="66" t="s">
        <v>271</v>
      </c>
      <c r="J160" s="66" t="s">
        <v>271</v>
      </c>
      <c r="K160" s="66" t="s">
        <v>271</v>
      </c>
      <c r="L160" s="66" t="s">
        <v>271</v>
      </c>
      <c r="M160" s="66" t="s">
        <v>271</v>
      </c>
      <c r="N160" s="67">
        <v>0</v>
      </c>
      <c r="O160" s="66" t="s">
        <v>271</v>
      </c>
      <c r="P160" s="65">
        <v>42462</v>
      </c>
      <c r="Q160" s="64">
        <v>-1.56</v>
      </c>
      <c r="R160" s="63">
        <v>42462.668611111112</v>
      </c>
    </row>
    <row r="161" spans="1:18">
      <c r="A161" s="66" t="s">
        <v>296</v>
      </c>
      <c r="B161" s="66" t="s">
        <v>277</v>
      </c>
      <c r="C161" s="66" t="s">
        <v>292</v>
      </c>
      <c r="D161" s="65">
        <v>40544</v>
      </c>
      <c r="E161" s="66" t="s">
        <v>264</v>
      </c>
      <c r="F161" s="66" t="s">
        <v>271</v>
      </c>
      <c r="G161" s="66" t="s">
        <v>272</v>
      </c>
      <c r="H161" s="66" t="s">
        <v>271</v>
      </c>
      <c r="I161" s="66" t="s">
        <v>271</v>
      </c>
      <c r="J161" s="66" t="s">
        <v>271</v>
      </c>
      <c r="K161" s="66" t="s">
        <v>271</v>
      </c>
      <c r="L161" s="66" t="s">
        <v>271</v>
      </c>
      <c r="M161" s="66" t="s">
        <v>271</v>
      </c>
      <c r="N161" s="67">
        <v>0</v>
      </c>
      <c r="O161" s="66" t="s">
        <v>271</v>
      </c>
      <c r="P161" s="65">
        <v>40581</v>
      </c>
      <c r="Q161" s="64">
        <v>-0.08</v>
      </c>
      <c r="R161" s="63">
        <v>40581.54105324074</v>
      </c>
    </row>
    <row r="162" spans="1:18">
      <c r="A162" s="66" t="s">
        <v>296</v>
      </c>
      <c r="B162" s="66" t="s">
        <v>277</v>
      </c>
      <c r="C162" s="66" t="s">
        <v>286</v>
      </c>
      <c r="D162" s="65">
        <v>40909</v>
      </c>
      <c r="E162" s="66" t="s">
        <v>264</v>
      </c>
      <c r="F162" s="66" t="s">
        <v>271</v>
      </c>
      <c r="G162" s="66" t="s">
        <v>272</v>
      </c>
      <c r="H162" s="66" t="s">
        <v>271</v>
      </c>
      <c r="I162" s="66" t="s">
        <v>271</v>
      </c>
      <c r="J162" s="66" t="s">
        <v>271</v>
      </c>
      <c r="K162" s="66" t="s">
        <v>271</v>
      </c>
      <c r="L162" s="66" t="s">
        <v>271</v>
      </c>
      <c r="M162" s="66" t="s">
        <v>271</v>
      </c>
      <c r="N162" s="67">
        <v>0</v>
      </c>
      <c r="O162" s="66" t="s">
        <v>271</v>
      </c>
      <c r="P162" s="65">
        <v>40945</v>
      </c>
      <c r="Q162" s="64">
        <v>-0.21</v>
      </c>
      <c r="R162" s="63">
        <v>40945.617442129631</v>
      </c>
    </row>
    <row r="163" spans="1:18">
      <c r="A163" s="66" t="s">
        <v>296</v>
      </c>
      <c r="B163" s="66" t="s">
        <v>277</v>
      </c>
      <c r="C163" s="66" t="s">
        <v>286</v>
      </c>
      <c r="D163" s="65">
        <v>40969</v>
      </c>
      <c r="E163" s="66" t="s">
        <v>264</v>
      </c>
      <c r="F163" s="66" t="s">
        <v>271</v>
      </c>
      <c r="G163" s="66" t="s">
        <v>272</v>
      </c>
      <c r="H163" s="66" t="s">
        <v>271</v>
      </c>
      <c r="I163" s="66" t="s">
        <v>271</v>
      </c>
      <c r="J163" s="66" t="s">
        <v>271</v>
      </c>
      <c r="K163" s="66" t="s">
        <v>271</v>
      </c>
      <c r="L163" s="66" t="s">
        <v>271</v>
      </c>
      <c r="M163" s="66" t="s">
        <v>271</v>
      </c>
      <c r="N163" s="67">
        <v>0</v>
      </c>
      <c r="O163" s="66" t="s">
        <v>271</v>
      </c>
      <c r="P163" s="65">
        <v>41003</v>
      </c>
      <c r="Q163" s="64">
        <v>0.28999999999999998</v>
      </c>
      <c r="R163" s="63">
        <v>41003.786319444444</v>
      </c>
    </row>
    <row r="164" spans="1:18">
      <c r="A164" s="66" t="s">
        <v>296</v>
      </c>
      <c r="B164" s="66" t="s">
        <v>277</v>
      </c>
      <c r="C164" s="66" t="s">
        <v>286</v>
      </c>
      <c r="D164" s="65">
        <v>41183</v>
      </c>
      <c r="E164" s="66" t="s">
        <v>264</v>
      </c>
      <c r="F164" s="66" t="s">
        <v>271</v>
      </c>
      <c r="G164" s="66" t="s">
        <v>272</v>
      </c>
      <c r="H164" s="66" t="s">
        <v>271</v>
      </c>
      <c r="I164" s="66" t="s">
        <v>271</v>
      </c>
      <c r="J164" s="66" t="s">
        <v>271</v>
      </c>
      <c r="K164" s="66" t="s">
        <v>271</v>
      </c>
      <c r="L164" s="66" t="s">
        <v>271</v>
      </c>
      <c r="M164" s="66" t="s">
        <v>271</v>
      </c>
      <c r="N164" s="67">
        <v>0</v>
      </c>
      <c r="O164" s="66" t="s">
        <v>271</v>
      </c>
      <c r="P164" s="65">
        <v>41212</v>
      </c>
      <c r="Q164" s="64">
        <v>0.08</v>
      </c>
      <c r="R164" s="63">
        <v>41212.697847222225</v>
      </c>
    </row>
    <row r="165" spans="1:18">
      <c r="A165" s="66" t="s">
        <v>296</v>
      </c>
      <c r="B165" s="66" t="s">
        <v>277</v>
      </c>
      <c r="C165" s="66" t="s">
        <v>291</v>
      </c>
      <c r="D165" s="65">
        <v>41275</v>
      </c>
      <c r="E165" s="66" t="s">
        <v>264</v>
      </c>
      <c r="F165" s="66" t="s">
        <v>271</v>
      </c>
      <c r="G165" s="66" t="s">
        <v>272</v>
      </c>
      <c r="H165" s="66" t="s">
        <v>271</v>
      </c>
      <c r="I165" s="66" t="s">
        <v>271</v>
      </c>
      <c r="J165" s="66" t="s">
        <v>271</v>
      </c>
      <c r="K165" s="66" t="s">
        <v>271</v>
      </c>
      <c r="L165" s="66" t="s">
        <v>271</v>
      </c>
      <c r="M165" s="66" t="s">
        <v>271</v>
      </c>
      <c r="N165" s="67">
        <v>0</v>
      </c>
      <c r="O165" s="66" t="s">
        <v>271</v>
      </c>
      <c r="P165" s="65">
        <v>41306</v>
      </c>
      <c r="Q165" s="64">
        <v>-0.21</v>
      </c>
      <c r="R165" s="63">
        <v>41306.600254629629</v>
      </c>
    </row>
    <row r="166" spans="1:18">
      <c r="A166" s="66" t="s">
        <v>296</v>
      </c>
      <c r="B166" s="66" t="s">
        <v>277</v>
      </c>
      <c r="C166" s="66" t="s">
        <v>290</v>
      </c>
      <c r="D166" s="65">
        <v>41640</v>
      </c>
      <c r="E166" s="66" t="s">
        <v>264</v>
      </c>
      <c r="F166" s="66" t="s">
        <v>271</v>
      </c>
      <c r="G166" s="66" t="s">
        <v>272</v>
      </c>
      <c r="H166" s="66" t="s">
        <v>271</v>
      </c>
      <c r="I166" s="66" t="s">
        <v>271</v>
      </c>
      <c r="J166" s="66" t="s">
        <v>271</v>
      </c>
      <c r="K166" s="66" t="s">
        <v>271</v>
      </c>
      <c r="L166" s="66" t="s">
        <v>271</v>
      </c>
      <c r="M166" s="66" t="s">
        <v>271</v>
      </c>
      <c r="N166" s="67">
        <v>0</v>
      </c>
      <c r="O166" s="66" t="s">
        <v>271</v>
      </c>
      <c r="P166" s="65">
        <v>41674</v>
      </c>
      <c r="Q166" s="64">
        <v>0.02</v>
      </c>
      <c r="R166" s="63">
        <v>41674.379351851851</v>
      </c>
    </row>
    <row r="167" spans="1:18">
      <c r="A167" s="66" t="s">
        <v>296</v>
      </c>
      <c r="B167" s="66" t="s">
        <v>289</v>
      </c>
      <c r="C167" s="66" t="s">
        <v>288</v>
      </c>
      <c r="D167" s="65">
        <v>40391</v>
      </c>
      <c r="E167" s="66" t="s">
        <v>264</v>
      </c>
      <c r="F167" s="66" t="s">
        <v>271</v>
      </c>
      <c r="G167" s="66" t="s">
        <v>272</v>
      </c>
      <c r="H167" s="66" t="s">
        <v>271</v>
      </c>
      <c r="I167" s="66" t="s">
        <v>271</v>
      </c>
      <c r="J167" s="66" t="s">
        <v>271</v>
      </c>
      <c r="K167" s="66" t="s">
        <v>271</v>
      </c>
      <c r="L167" s="66" t="s">
        <v>271</v>
      </c>
      <c r="M167" s="66" t="s">
        <v>271</v>
      </c>
      <c r="N167" s="67">
        <v>0</v>
      </c>
      <c r="O167" s="66" t="s">
        <v>271</v>
      </c>
      <c r="P167" s="65">
        <v>40435</v>
      </c>
      <c r="Q167" s="64">
        <v>6.39</v>
      </c>
      <c r="R167" s="63">
        <v>40435.343460648146</v>
      </c>
    </row>
    <row r="168" spans="1:18">
      <c r="A168" s="66" t="s">
        <v>296</v>
      </c>
      <c r="B168" s="66" t="s">
        <v>287</v>
      </c>
      <c r="C168" s="66" t="s">
        <v>286</v>
      </c>
      <c r="D168" s="65">
        <v>41000</v>
      </c>
      <c r="E168" s="66" t="s">
        <v>264</v>
      </c>
      <c r="F168" s="66" t="s">
        <v>271</v>
      </c>
      <c r="G168" s="66" t="s">
        <v>272</v>
      </c>
      <c r="H168" s="66" t="s">
        <v>271</v>
      </c>
      <c r="I168" s="66" t="s">
        <v>271</v>
      </c>
      <c r="J168" s="66" t="s">
        <v>271</v>
      </c>
      <c r="K168" s="66" t="s">
        <v>271</v>
      </c>
      <c r="L168" s="66" t="s">
        <v>271</v>
      </c>
      <c r="M168" s="66" t="s">
        <v>271</v>
      </c>
      <c r="N168" s="67">
        <v>0</v>
      </c>
      <c r="O168" s="66" t="s">
        <v>271</v>
      </c>
      <c r="P168" s="65">
        <v>41030</v>
      </c>
      <c r="Q168" s="64">
        <v>0.03</v>
      </c>
      <c r="R168" s="63">
        <v>41030.68854166667</v>
      </c>
    </row>
    <row r="169" spans="1:18">
      <c r="A169" s="66" t="s">
        <v>296</v>
      </c>
      <c r="B169" s="66" t="s">
        <v>274</v>
      </c>
      <c r="C169" s="66" t="s">
        <v>273</v>
      </c>
      <c r="D169" s="65">
        <v>42736</v>
      </c>
      <c r="E169" s="66" t="s">
        <v>264</v>
      </c>
      <c r="F169" s="66" t="s">
        <v>271</v>
      </c>
      <c r="G169" s="66" t="s">
        <v>272</v>
      </c>
      <c r="H169" s="66" t="s">
        <v>271</v>
      </c>
      <c r="I169" s="66" t="s">
        <v>271</v>
      </c>
      <c r="J169" s="66" t="s">
        <v>271</v>
      </c>
      <c r="K169" s="66" t="s">
        <v>271</v>
      </c>
      <c r="L169" s="66" t="s">
        <v>271</v>
      </c>
      <c r="M169" s="66" t="s">
        <v>271</v>
      </c>
      <c r="N169" s="67">
        <v>0</v>
      </c>
      <c r="O169" s="66" t="s">
        <v>271</v>
      </c>
      <c r="P169" s="65">
        <v>42767</v>
      </c>
      <c r="Q169" s="64">
        <v>-0.15</v>
      </c>
      <c r="R169" s="63">
        <v>42767.899942129632</v>
      </c>
    </row>
    <row r="170" spans="1:18">
      <c r="A170" s="66" t="s">
        <v>296</v>
      </c>
      <c r="B170" s="66" t="s">
        <v>274</v>
      </c>
      <c r="C170" s="66" t="s">
        <v>273</v>
      </c>
      <c r="D170" s="65">
        <v>43040</v>
      </c>
      <c r="E170" s="66" t="s">
        <v>264</v>
      </c>
      <c r="F170" s="66" t="s">
        <v>271</v>
      </c>
      <c r="G170" s="66" t="s">
        <v>272</v>
      </c>
      <c r="H170" s="66" t="s">
        <v>271</v>
      </c>
      <c r="I170" s="66" t="s">
        <v>271</v>
      </c>
      <c r="J170" s="66" t="s">
        <v>271</v>
      </c>
      <c r="K170" s="66" t="s">
        <v>271</v>
      </c>
      <c r="L170" s="66" t="s">
        <v>271</v>
      </c>
      <c r="M170" s="66" t="s">
        <v>271</v>
      </c>
      <c r="N170" s="67">
        <v>0</v>
      </c>
      <c r="O170" s="66" t="s">
        <v>271</v>
      </c>
      <c r="P170" s="65">
        <v>43070</v>
      </c>
      <c r="Q170" s="64">
        <v>0.17</v>
      </c>
      <c r="R170" s="63">
        <v>43070.780451388891</v>
      </c>
    </row>
    <row r="171" spans="1:18">
      <c r="A171" s="66" t="s">
        <v>296</v>
      </c>
      <c r="B171" s="66" t="s">
        <v>274</v>
      </c>
      <c r="C171" s="66" t="s">
        <v>273</v>
      </c>
      <c r="D171" s="65">
        <v>43101</v>
      </c>
      <c r="E171" s="66" t="s">
        <v>264</v>
      </c>
      <c r="F171" s="66" t="s">
        <v>271</v>
      </c>
      <c r="G171" s="66" t="s">
        <v>272</v>
      </c>
      <c r="H171" s="66" t="s">
        <v>271</v>
      </c>
      <c r="I171" s="66" t="s">
        <v>271</v>
      </c>
      <c r="J171" s="66" t="s">
        <v>271</v>
      </c>
      <c r="K171" s="66" t="s">
        <v>271</v>
      </c>
      <c r="L171" s="66" t="s">
        <v>271</v>
      </c>
      <c r="M171" s="66" t="s">
        <v>271</v>
      </c>
      <c r="N171" s="67">
        <v>0</v>
      </c>
      <c r="O171" s="66" t="s">
        <v>271</v>
      </c>
      <c r="P171" s="65">
        <v>43132</v>
      </c>
      <c r="Q171" s="64">
        <v>-0.23</v>
      </c>
      <c r="R171" s="63">
        <v>43132.616331018522</v>
      </c>
    </row>
    <row r="172" spans="1:18">
      <c r="A172" s="66" t="s">
        <v>295</v>
      </c>
      <c r="B172" s="66" t="s">
        <v>277</v>
      </c>
      <c r="C172" s="66" t="s">
        <v>276</v>
      </c>
      <c r="D172" s="65">
        <v>42005</v>
      </c>
      <c r="E172" s="66" t="s">
        <v>265</v>
      </c>
      <c r="F172" s="66" t="s">
        <v>271</v>
      </c>
      <c r="G172" s="66" t="s">
        <v>272</v>
      </c>
      <c r="H172" s="66" t="s">
        <v>271</v>
      </c>
      <c r="I172" s="66" t="s">
        <v>271</v>
      </c>
      <c r="J172" s="66" t="s">
        <v>271</v>
      </c>
      <c r="K172" s="66" t="s">
        <v>271</v>
      </c>
      <c r="L172" s="66" t="s">
        <v>271</v>
      </c>
      <c r="M172" s="66" t="s">
        <v>271</v>
      </c>
      <c r="N172" s="67">
        <v>0</v>
      </c>
      <c r="O172" s="66" t="s">
        <v>271</v>
      </c>
      <c r="P172" s="65">
        <v>42038</v>
      </c>
      <c r="Q172" s="64">
        <v>-0.62</v>
      </c>
      <c r="R172" s="63">
        <v>42038.466261574074</v>
      </c>
    </row>
    <row r="173" spans="1:18">
      <c r="A173" s="66" t="s">
        <v>295</v>
      </c>
      <c r="B173" s="66" t="s">
        <v>277</v>
      </c>
      <c r="C173" s="66" t="s">
        <v>276</v>
      </c>
      <c r="D173" s="65">
        <v>42036</v>
      </c>
      <c r="E173" s="66" t="s">
        <v>265</v>
      </c>
      <c r="F173" s="66" t="s">
        <v>271</v>
      </c>
      <c r="G173" s="66" t="s">
        <v>272</v>
      </c>
      <c r="H173" s="66" t="s">
        <v>271</v>
      </c>
      <c r="I173" s="66" t="s">
        <v>271</v>
      </c>
      <c r="J173" s="66" t="s">
        <v>271</v>
      </c>
      <c r="K173" s="66" t="s">
        <v>271</v>
      </c>
      <c r="L173" s="66" t="s">
        <v>271</v>
      </c>
      <c r="M173" s="66" t="s">
        <v>271</v>
      </c>
      <c r="N173" s="67">
        <v>0</v>
      </c>
      <c r="O173" s="66" t="s">
        <v>271</v>
      </c>
      <c r="P173" s="65">
        <v>42065</v>
      </c>
      <c r="Q173" s="64">
        <v>0.03</v>
      </c>
      <c r="R173" s="63">
        <v>42065.699097222219</v>
      </c>
    </row>
    <row r="174" spans="1:18">
      <c r="A174" s="66" t="s">
        <v>295</v>
      </c>
      <c r="B174" s="66" t="s">
        <v>277</v>
      </c>
      <c r="C174" s="66" t="s">
        <v>276</v>
      </c>
      <c r="D174" s="65">
        <v>42370</v>
      </c>
      <c r="E174" s="66" t="s">
        <v>265</v>
      </c>
      <c r="F174" s="66" t="s">
        <v>271</v>
      </c>
      <c r="G174" s="66" t="s">
        <v>272</v>
      </c>
      <c r="H174" s="66" t="s">
        <v>271</v>
      </c>
      <c r="I174" s="66" t="s">
        <v>271</v>
      </c>
      <c r="J174" s="66" t="s">
        <v>271</v>
      </c>
      <c r="K174" s="66" t="s">
        <v>271</v>
      </c>
      <c r="L174" s="66" t="s">
        <v>271</v>
      </c>
      <c r="M174" s="66" t="s">
        <v>271</v>
      </c>
      <c r="N174" s="67">
        <v>0</v>
      </c>
      <c r="O174" s="66" t="s">
        <v>271</v>
      </c>
      <c r="P174" s="65">
        <v>42401</v>
      </c>
      <c r="Q174" s="64">
        <v>-0.14000000000000001</v>
      </c>
      <c r="R174" s="63">
        <v>42401.469282407408</v>
      </c>
    </row>
    <row r="175" spans="1:18">
      <c r="A175" s="66" t="s">
        <v>295</v>
      </c>
      <c r="B175" s="66" t="s">
        <v>277</v>
      </c>
      <c r="C175" s="66" t="s">
        <v>276</v>
      </c>
      <c r="D175" s="65">
        <v>42430</v>
      </c>
      <c r="E175" s="66" t="s">
        <v>265</v>
      </c>
      <c r="F175" s="66" t="s">
        <v>271</v>
      </c>
      <c r="G175" s="66" t="s">
        <v>272</v>
      </c>
      <c r="H175" s="66" t="s">
        <v>271</v>
      </c>
      <c r="I175" s="66" t="s">
        <v>271</v>
      </c>
      <c r="J175" s="66" t="s">
        <v>271</v>
      </c>
      <c r="K175" s="66" t="s">
        <v>271</v>
      </c>
      <c r="L175" s="66" t="s">
        <v>271</v>
      </c>
      <c r="M175" s="66" t="s">
        <v>271</v>
      </c>
      <c r="N175" s="67">
        <v>0</v>
      </c>
      <c r="O175" s="66" t="s">
        <v>271</v>
      </c>
      <c r="P175" s="65">
        <v>42462</v>
      </c>
      <c r="Q175" s="64">
        <v>-1.74</v>
      </c>
      <c r="R175" s="63">
        <v>42462.668622685182</v>
      </c>
    </row>
    <row r="176" spans="1:18">
      <c r="A176" s="66" t="s">
        <v>295</v>
      </c>
      <c r="B176" s="66" t="s">
        <v>277</v>
      </c>
      <c r="C176" s="66" t="s">
        <v>292</v>
      </c>
      <c r="D176" s="65">
        <v>40544</v>
      </c>
      <c r="E176" s="66" t="s">
        <v>265</v>
      </c>
      <c r="F176" s="66" t="s">
        <v>271</v>
      </c>
      <c r="G176" s="66" t="s">
        <v>272</v>
      </c>
      <c r="H176" s="66" t="s">
        <v>271</v>
      </c>
      <c r="I176" s="66" t="s">
        <v>271</v>
      </c>
      <c r="J176" s="66" t="s">
        <v>271</v>
      </c>
      <c r="K176" s="66" t="s">
        <v>271</v>
      </c>
      <c r="L176" s="66" t="s">
        <v>271</v>
      </c>
      <c r="M176" s="66" t="s">
        <v>271</v>
      </c>
      <c r="N176" s="67">
        <v>0</v>
      </c>
      <c r="O176" s="66" t="s">
        <v>271</v>
      </c>
      <c r="P176" s="65">
        <v>40581</v>
      </c>
      <c r="Q176" s="64">
        <v>-0.34</v>
      </c>
      <c r="R176" s="63">
        <v>40581.541064814817</v>
      </c>
    </row>
    <row r="177" spans="1:18">
      <c r="A177" s="66" t="s">
        <v>295</v>
      </c>
      <c r="B177" s="66" t="s">
        <v>277</v>
      </c>
      <c r="C177" s="66" t="s">
        <v>286</v>
      </c>
      <c r="D177" s="65">
        <v>40909</v>
      </c>
      <c r="E177" s="66" t="s">
        <v>265</v>
      </c>
      <c r="F177" s="66" t="s">
        <v>271</v>
      </c>
      <c r="G177" s="66" t="s">
        <v>272</v>
      </c>
      <c r="H177" s="66" t="s">
        <v>271</v>
      </c>
      <c r="I177" s="66" t="s">
        <v>271</v>
      </c>
      <c r="J177" s="66" t="s">
        <v>271</v>
      </c>
      <c r="K177" s="66" t="s">
        <v>271</v>
      </c>
      <c r="L177" s="66" t="s">
        <v>271</v>
      </c>
      <c r="M177" s="66" t="s">
        <v>271</v>
      </c>
      <c r="N177" s="67">
        <v>0</v>
      </c>
      <c r="O177" s="66" t="s">
        <v>271</v>
      </c>
      <c r="P177" s="65">
        <v>40945</v>
      </c>
      <c r="Q177" s="64">
        <v>-0.33</v>
      </c>
      <c r="R177" s="63">
        <v>40945.617442129631</v>
      </c>
    </row>
    <row r="178" spans="1:18">
      <c r="A178" s="66" t="s">
        <v>295</v>
      </c>
      <c r="B178" s="66" t="s">
        <v>277</v>
      </c>
      <c r="C178" s="66" t="s">
        <v>286</v>
      </c>
      <c r="D178" s="65">
        <v>40969</v>
      </c>
      <c r="E178" s="66" t="s">
        <v>265</v>
      </c>
      <c r="F178" s="66" t="s">
        <v>271</v>
      </c>
      <c r="G178" s="66" t="s">
        <v>272</v>
      </c>
      <c r="H178" s="66" t="s">
        <v>271</v>
      </c>
      <c r="I178" s="66" t="s">
        <v>271</v>
      </c>
      <c r="J178" s="66" t="s">
        <v>271</v>
      </c>
      <c r="K178" s="66" t="s">
        <v>271</v>
      </c>
      <c r="L178" s="66" t="s">
        <v>271</v>
      </c>
      <c r="M178" s="66" t="s">
        <v>271</v>
      </c>
      <c r="N178" s="67">
        <v>0</v>
      </c>
      <c r="O178" s="66" t="s">
        <v>271</v>
      </c>
      <c r="P178" s="65">
        <v>41003</v>
      </c>
      <c r="Q178" s="64">
        <v>0.4</v>
      </c>
      <c r="R178" s="63">
        <v>41003.786319444444</v>
      </c>
    </row>
    <row r="179" spans="1:18">
      <c r="A179" s="66" t="s">
        <v>295</v>
      </c>
      <c r="B179" s="66" t="s">
        <v>277</v>
      </c>
      <c r="C179" s="66" t="s">
        <v>286</v>
      </c>
      <c r="D179" s="65">
        <v>41183</v>
      </c>
      <c r="E179" s="66" t="s">
        <v>265</v>
      </c>
      <c r="F179" s="66" t="s">
        <v>271</v>
      </c>
      <c r="G179" s="66" t="s">
        <v>272</v>
      </c>
      <c r="H179" s="66" t="s">
        <v>271</v>
      </c>
      <c r="I179" s="66" t="s">
        <v>271</v>
      </c>
      <c r="J179" s="66" t="s">
        <v>271</v>
      </c>
      <c r="K179" s="66" t="s">
        <v>271</v>
      </c>
      <c r="L179" s="66" t="s">
        <v>271</v>
      </c>
      <c r="M179" s="66" t="s">
        <v>271</v>
      </c>
      <c r="N179" s="67">
        <v>0</v>
      </c>
      <c r="O179" s="66" t="s">
        <v>271</v>
      </c>
      <c r="P179" s="65">
        <v>41212</v>
      </c>
      <c r="Q179" s="64">
        <v>0.09</v>
      </c>
      <c r="R179" s="63">
        <v>41212.697847222225</v>
      </c>
    </row>
    <row r="180" spans="1:18">
      <c r="A180" s="66" t="s">
        <v>295</v>
      </c>
      <c r="B180" s="66" t="s">
        <v>277</v>
      </c>
      <c r="C180" s="66" t="s">
        <v>291</v>
      </c>
      <c r="D180" s="65">
        <v>41275</v>
      </c>
      <c r="E180" s="66" t="s">
        <v>265</v>
      </c>
      <c r="F180" s="66" t="s">
        <v>271</v>
      </c>
      <c r="G180" s="66" t="s">
        <v>272</v>
      </c>
      <c r="H180" s="66" t="s">
        <v>271</v>
      </c>
      <c r="I180" s="66" t="s">
        <v>271</v>
      </c>
      <c r="J180" s="66" t="s">
        <v>271</v>
      </c>
      <c r="K180" s="66" t="s">
        <v>271</v>
      </c>
      <c r="L180" s="66" t="s">
        <v>271</v>
      </c>
      <c r="M180" s="66" t="s">
        <v>271</v>
      </c>
      <c r="N180" s="67">
        <v>0</v>
      </c>
      <c r="O180" s="66" t="s">
        <v>271</v>
      </c>
      <c r="P180" s="65">
        <v>41306</v>
      </c>
      <c r="Q180" s="64">
        <v>-0.73</v>
      </c>
      <c r="R180" s="63">
        <v>41306.600266203706</v>
      </c>
    </row>
    <row r="181" spans="1:18">
      <c r="A181" s="66" t="s">
        <v>295</v>
      </c>
      <c r="B181" s="66" t="s">
        <v>277</v>
      </c>
      <c r="C181" s="66" t="s">
        <v>290</v>
      </c>
      <c r="D181" s="65">
        <v>41640</v>
      </c>
      <c r="E181" s="66" t="s">
        <v>265</v>
      </c>
      <c r="F181" s="66" t="s">
        <v>271</v>
      </c>
      <c r="G181" s="66" t="s">
        <v>272</v>
      </c>
      <c r="H181" s="66" t="s">
        <v>271</v>
      </c>
      <c r="I181" s="66" t="s">
        <v>271</v>
      </c>
      <c r="J181" s="66" t="s">
        <v>271</v>
      </c>
      <c r="K181" s="66" t="s">
        <v>271</v>
      </c>
      <c r="L181" s="66" t="s">
        <v>271</v>
      </c>
      <c r="M181" s="66" t="s">
        <v>271</v>
      </c>
      <c r="N181" s="67">
        <v>0</v>
      </c>
      <c r="O181" s="66" t="s">
        <v>271</v>
      </c>
      <c r="P181" s="65">
        <v>41674</v>
      </c>
      <c r="Q181" s="64">
        <v>0.01</v>
      </c>
      <c r="R181" s="63">
        <v>41674.379351851851</v>
      </c>
    </row>
    <row r="182" spans="1:18">
      <c r="A182" s="66" t="s">
        <v>295</v>
      </c>
      <c r="B182" s="66" t="s">
        <v>289</v>
      </c>
      <c r="C182" s="66" t="s">
        <v>288</v>
      </c>
      <c r="D182" s="65">
        <v>40391</v>
      </c>
      <c r="E182" s="66" t="s">
        <v>265</v>
      </c>
      <c r="F182" s="66" t="s">
        <v>271</v>
      </c>
      <c r="G182" s="66" t="s">
        <v>272</v>
      </c>
      <c r="H182" s="66" t="s">
        <v>271</v>
      </c>
      <c r="I182" s="66" t="s">
        <v>271</v>
      </c>
      <c r="J182" s="66" t="s">
        <v>271</v>
      </c>
      <c r="K182" s="66" t="s">
        <v>271</v>
      </c>
      <c r="L182" s="66" t="s">
        <v>271</v>
      </c>
      <c r="M182" s="66" t="s">
        <v>271</v>
      </c>
      <c r="N182" s="67">
        <v>0</v>
      </c>
      <c r="O182" s="66" t="s">
        <v>271</v>
      </c>
      <c r="P182" s="65">
        <v>40435</v>
      </c>
      <c r="Q182" s="64">
        <v>8.61</v>
      </c>
      <c r="R182" s="63">
        <v>40435.343472222223</v>
      </c>
    </row>
    <row r="183" spans="1:18">
      <c r="A183" s="66" t="s">
        <v>295</v>
      </c>
      <c r="B183" s="66" t="s">
        <v>287</v>
      </c>
      <c r="C183" s="66" t="s">
        <v>286</v>
      </c>
      <c r="D183" s="65">
        <v>41000</v>
      </c>
      <c r="E183" s="66" t="s">
        <v>265</v>
      </c>
      <c r="F183" s="66" t="s">
        <v>271</v>
      </c>
      <c r="G183" s="66" t="s">
        <v>272</v>
      </c>
      <c r="H183" s="66" t="s">
        <v>271</v>
      </c>
      <c r="I183" s="66" t="s">
        <v>271</v>
      </c>
      <c r="J183" s="66" t="s">
        <v>271</v>
      </c>
      <c r="K183" s="66" t="s">
        <v>271</v>
      </c>
      <c r="L183" s="66" t="s">
        <v>271</v>
      </c>
      <c r="M183" s="66" t="s">
        <v>271</v>
      </c>
      <c r="N183" s="67">
        <v>0</v>
      </c>
      <c r="O183" s="66" t="s">
        <v>271</v>
      </c>
      <c r="P183" s="65">
        <v>41030</v>
      </c>
      <c r="Q183" s="64">
        <v>0.04</v>
      </c>
      <c r="R183" s="63">
        <v>41030.68854166667</v>
      </c>
    </row>
    <row r="184" spans="1:18">
      <c r="A184" s="66" t="s">
        <v>295</v>
      </c>
      <c r="B184" s="66" t="s">
        <v>274</v>
      </c>
      <c r="C184" s="66" t="s">
        <v>273</v>
      </c>
      <c r="D184" s="65">
        <v>42736</v>
      </c>
      <c r="E184" s="66" t="s">
        <v>265</v>
      </c>
      <c r="F184" s="66" t="s">
        <v>271</v>
      </c>
      <c r="G184" s="66" t="s">
        <v>272</v>
      </c>
      <c r="H184" s="66" t="s">
        <v>271</v>
      </c>
      <c r="I184" s="66" t="s">
        <v>271</v>
      </c>
      <c r="J184" s="66" t="s">
        <v>271</v>
      </c>
      <c r="K184" s="66" t="s">
        <v>271</v>
      </c>
      <c r="L184" s="66" t="s">
        <v>271</v>
      </c>
      <c r="M184" s="66" t="s">
        <v>271</v>
      </c>
      <c r="N184" s="67">
        <v>0</v>
      </c>
      <c r="O184" s="66" t="s">
        <v>271</v>
      </c>
      <c r="P184" s="65">
        <v>42767</v>
      </c>
      <c r="Q184" s="64">
        <v>-0.05</v>
      </c>
      <c r="R184" s="63">
        <v>42767.899953703702</v>
      </c>
    </row>
    <row r="185" spans="1:18">
      <c r="A185" s="66" t="s">
        <v>295</v>
      </c>
      <c r="B185" s="66" t="s">
        <v>274</v>
      </c>
      <c r="C185" s="66" t="s">
        <v>273</v>
      </c>
      <c r="D185" s="65">
        <v>43040</v>
      </c>
      <c r="E185" s="66" t="s">
        <v>265</v>
      </c>
      <c r="F185" s="66" t="s">
        <v>271</v>
      </c>
      <c r="G185" s="66" t="s">
        <v>272</v>
      </c>
      <c r="H185" s="66" t="s">
        <v>271</v>
      </c>
      <c r="I185" s="66" t="s">
        <v>271</v>
      </c>
      <c r="J185" s="66" t="s">
        <v>271</v>
      </c>
      <c r="K185" s="66" t="s">
        <v>271</v>
      </c>
      <c r="L185" s="66" t="s">
        <v>271</v>
      </c>
      <c r="M185" s="66" t="s">
        <v>271</v>
      </c>
      <c r="N185" s="67">
        <v>0</v>
      </c>
      <c r="O185" s="66" t="s">
        <v>271</v>
      </c>
      <c r="P185" s="65">
        <v>43070</v>
      </c>
      <c r="Q185" s="64">
        <v>0.18</v>
      </c>
      <c r="R185" s="63">
        <v>43070.780451388891</v>
      </c>
    </row>
    <row r="186" spans="1:18">
      <c r="A186" s="66" t="s">
        <v>295</v>
      </c>
      <c r="B186" s="66" t="s">
        <v>274</v>
      </c>
      <c r="C186" s="66" t="s">
        <v>273</v>
      </c>
      <c r="D186" s="65">
        <v>43101</v>
      </c>
      <c r="E186" s="66" t="s">
        <v>265</v>
      </c>
      <c r="F186" s="66" t="s">
        <v>271</v>
      </c>
      <c r="G186" s="66" t="s">
        <v>272</v>
      </c>
      <c r="H186" s="66" t="s">
        <v>271</v>
      </c>
      <c r="I186" s="66" t="s">
        <v>271</v>
      </c>
      <c r="J186" s="66" t="s">
        <v>271</v>
      </c>
      <c r="K186" s="66" t="s">
        <v>271</v>
      </c>
      <c r="L186" s="66" t="s">
        <v>271</v>
      </c>
      <c r="M186" s="66" t="s">
        <v>271</v>
      </c>
      <c r="N186" s="67">
        <v>0</v>
      </c>
      <c r="O186" s="66" t="s">
        <v>271</v>
      </c>
      <c r="P186" s="65">
        <v>43132</v>
      </c>
      <c r="Q186" s="64">
        <v>-0.08</v>
      </c>
      <c r="R186" s="63">
        <v>43132.616331018522</v>
      </c>
    </row>
    <row r="187" spans="1:18">
      <c r="A187" s="66" t="s">
        <v>294</v>
      </c>
      <c r="B187" s="66" t="s">
        <v>277</v>
      </c>
      <c r="C187" s="66" t="s">
        <v>276</v>
      </c>
      <c r="D187" s="65">
        <v>42005</v>
      </c>
      <c r="E187" s="66" t="s">
        <v>263</v>
      </c>
      <c r="F187" s="66" t="s">
        <v>271</v>
      </c>
      <c r="G187" s="66" t="s">
        <v>272</v>
      </c>
      <c r="H187" s="66" t="s">
        <v>271</v>
      </c>
      <c r="I187" s="66" t="s">
        <v>271</v>
      </c>
      <c r="J187" s="66" t="s">
        <v>271</v>
      </c>
      <c r="K187" s="66" t="s">
        <v>271</v>
      </c>
      <c r="L187" s="66" t="s">
        <v>271</v>
      </c>
      <c r="M187" s="66" t="s">
        <v>271</v>
      </c>
      <c r="N187" s="67">
        <v>0</v>
      </c>
      <c r="O187" s="66" t="s">
        <v>271</v>
      </c>
      <c r="P187" s="65">
        <v>42038</v>
      </c>
      <c r="Q187" s="64">
        <v>-0.12</v>
      </c>
      <c r="R187" s="63">
        <v>42038.466273148151</v>
      </c>
    </row>
    <row r="188" spans="1:18">
      <c r="A188" s="66" t="s">
        <v>294</v>
      </c>
      <c r="B188" s="66" t="s">
        <v>277</v>
      </c>
      <c r="C188" s="66" t="s">
        <v>276</v>
      </c>
      <c r="D188" s="65">
        <v>42036</v>
      </c>
      <c r="E188" s="66" t="s">
        <v>263</v>
      </c>
      <c r="F188" s="66" t="s">
        <v>271</v>
      </c>
      <c r="G188" s="66" t="s">
        <v>272</v>
      </c>
      <c r="H188" s="66" t="s">
        <v>271</v>
      </c>
      <c r="I188" s="66" t="s">
        <v>271</v>
      </c>
      <c r="J188" s="66" t="s">
        <v>271</v>
      </c>
      <c r="K188" s="66" t="s">
        <v>271</v>
      </c>
      <c r="L188" s="66" t="s">
        <v>271</v>
      </c>
      <c r="M188" s="66" t="s">
        <v>271</v>
      </c>
      <c r="N188" s="67">
        <v>0</v>
      </c>
      <c r="O188" s="66" t="s">
        <v>271</v>
      </c>
      <c r="P188" s="65">
        <v>42065</v>
      </c>
      <c r="Q188" s="64">
        <v>0.03</v>
      </c>
      <c r="R188" s="63">
        <v>42065.699108796296</v>
      </c>
    </row>
    <row r="189" spans="1:18">
      <c r="A189" s="66" t="s">
        <v>294</v>
      </c>
      <c r="B189" s="66" t="s">
        <v>277</v>
      </c>
      <c r="C189" s="66" t="s">
        <v>276</v>
      </c>
      <c r="D189" s="65">
        <v>42370</v>
      </c>
      <c r="E189" s="66" t="s">
        <v>263</v>
      </c>
      <c r="F189" s="66" t="s">
        <v>271</v>
      </c>
      <c r="G189" s="66" t="s">
        <v>272</v>
      </c>
      <c r="H189" s="66" t="s">
        <v>271</v>
      </c>
      <c r="I189" s="66" t="s">
        <v>271</v>
      </c>
      <c r="J189" s="66" t="s">
        <v>271</v>
      </c>
      <c r="K189" s="66" t="s">
        <v>271</v>
      </c>
      <c r="L189" s="66" t="s">
        <v>271</v>
      </c>
      <c r="M189" s="66" t="s">
        <v>271</v>
      </c>
      <c r="N189" s="67">
        <v>0</v>
      </c>
      <c r="O189" s="66" t="s">
        <v>271</v>
      </c>
      <c r="P189" s="65">
        <v>42401</v>
      </c>
      <c r="Q189" s="64">
        <v>-0.19</v>
      </c>
      <c r="R189" s="63">
        <v>42401.469293981485</v>
      </c>
    </row>
    <row r="190" spans="1:18">
      <c r="A190" s="66" t="s">
        <v>294</v>
      </c>
      <c r="B190" s="66" t="s">
        <v>277</v>
      </c>
      <c r="C190" s="66" t="s">
        <v>276</v>
      </c>
      <c r="D190" s="65">
        <v>42430</v>
      </c>
      <c r="E190" s="66" t="s">
        <v>263</v>
      </c>
      <c r="F190" s="66" t="s">
        <v>271</v>
      </c>
      <c r="G190" s="66" t="s">
        <v>272</v>
      </c>
      <c r="H190" s="66" t="s">
        <v>271</v>
      </c>
      <c r="I190" s="66" t="s">
        <v>271</v>
      </c>
      <c r="J190" s="66" t="s">
        <v>271</v>
      </c>
      <c r="K190" s="66" t="s">
        <v>271</v>
      </c>
      <c r="L190" s="66" t="s">
        <v>271</v>
      </c>
      <c r="M190" s="66" t="s">
        <v>271</v>
      </c>
      <c r="N190" s="67">
        <v>0</v>
      </c>
      <c r="O190" s="66" t="s">
        <v>271</v>
      </c>
      <c r="P190" s="65">
        <v>42462</v>
      </c>
      <c r="Q190" s="64">
        <v>-2.1800000000000002</v>
      </c>
      <c r="R190" s="63">
        <v>42462.668622685182</v>
      </c>
    </row>
    <row r="191" spans="1:18">
      <c r="A191" s="66" t="s">
        <v>294</v>
      </c>
      <c r="B191" s="66" t="s">
        <v>277</v>
      </c>
      <c r="C191" s="66" t="s">
        <v>292</v>
      </c>
      <c r="D191" s="65">
        <v>40544</v>
      </c>
      <c r="E191" s="66" t="s">
        <v>263</v>
      </c>
      <c r="F191" s="66" t="s">
        <v>271</v>
      </c>
      <c r="G191" s="66" t="s">
        <v>272</v>
      </c>
      <c r="H191" s="66" t="s">
        <v>271</v>
      </c>
      <c r="I191" s="66" t="s">
        <v>271</v>
      </c>
      <c r="J191" s="66" t="s">
        <v>271</v>
      </c>
      <c r="K191" s="66" t="s">
        <v>271</v>
      </c>
      <c r="L191" s="66" t="s">
        <v>271</v>
      </c>
      <c r="M191" s="66" t="s">
        <v>271</v>
      </c>
      <c r="N191" s="67">
        <v>0</v>
      </c>
      <c r="O191" s="66" t="s">
        <v>271</v>
      </c>
      <c r="P191" s="65">
        <v>40581</v>
      </c>
      <c r="Q191" s="64">
        <v>-0.32</v>
      </c>
      <c r="R191" s="63">
        <v>40581.541064814817</v>
      </c>
    </row>
    <row r="192" spans="1:18">
      <c r="A192" s="66" t="s">
        <v>294</v>
      </c>
      <c r="B192" s="66" t="s">
        <v>277</v>
      </c>
      <c r="C192" s="66" t="s">
        <v>286</v>
      </c>
      <c r="D192" s="65">
        <v>40909</v>
      </c>
      <c r="E192" s="66" t="s">
        <v>263</v>
      </c>
      <c r="F192" s="66" t="s">
        <v>271</v>
      </c>
      <c r="G192" s="66" t="s">
        <v>272</v>
      </c>
      <c r="H192" s="66" t="s">
        <v>271</v>
      </c>
      <c r="I192" s="66" t="s">
        <v>271</v>
      </c>
      <c r="J192" s="66" t="s">
        <v>271</v>
      </c>
      <c r="K192" s="66" t="s">
        <v>271</v>
      </c>
      <c r="L192" s="66" t="s">
        <v>271</v>
      </c>
      <c r="M192" s="66" t="s">
        <v>271</v>
      </c>
      <c r="N192" s="67">
        <v>0</v>
      </c>
      <c r="O192" s="66" t="s">
        <v>271</v>
      </c>
      <c r="P192" s="65">
        <v>40945</v>
      </c>
      <c r="Q192" s="64">
        <v>-0.42</v>
      </c>
      <c r="R192" s="63">
        <v>40945.617442129631</v>
      </c>
    </row>
    <row r="193" spans="1:18">
      <c r="A193" s="66" t="s">
        <v>294</v>
      </c>
      <c r="B193" s="66" t="s">
        <v>277</v>
      </c>
      <c r="C193" s="66" t="s">
        <v>286</v>
      </c>
      <c r="D193" s="65">
        <v>40969</v>
      </c>
      <c r="E193" s="66" t="s">
        <v>263</v>
      </c>
      <c r="F193" s="66" t="s">
        <v>271</v>
      </c>
      <c r="G193" s="66" t="s">
        <v>272</v>
      </c>
      <c r="H193" s="66" t="s">
        <v>271</v>
      </c>
      <c r="I193" s="66" t="s">
        <v>271</v>
      </c>
      <c r="J193" s="66" t="s">
        <v>271</v>
      </c>
      <c r="K193" s="66" t="s">
        <v>271</v>
      </c>
      <c r="L193" s="66" t="s">
        <v>271</v>
      </c>
      <c r="M193" s="66" t="s">
        <v>271</v>
      </c>
      <c r="N193" s="67">
        <v>0</v>
      </c>
      <c r="O193" s="66" t="s">
        <v>271</v>
      </c>
      <c r="P193" s="65">
        <v>41003</v>
      </c>
      <c r="Q193" s="64">
        <v>0.45</v>
      </c>
      <c r="R193" s="63">
        <v>41003.786319444444</v>
      </c>
    </row>
    <row r="194" spans="1:18">
      <c r="A194" s="66" t="s">
        <v>294</v>
      </c>
      <c r="B194" s="66" t="s">
        <v>277</v>
      </c>
      <c r="C194" s="66" t="s">
        <v>286</v>
      </c>
      <c r="D194" s="65">
        <v>41183</v>
      </c>
      <c r="E194" s="66" t="s">
        <v>263</v>
      </c>
      <c r="F194" s="66" t="s">
        <v>271</v>
      </c>
      <c r="G194" s="66" t="s">
        <v>272</v>
      </c>
      <c r="H194" s="66" t="s">
        <v>271</v>
      </c>
      <c r="I194" s="66" t="s">
        <v>271</v>
      </c>
      <c r="J194" s="66" t="s">
        <v>271</v>
      </c>
      <c r="K194" s="66" t="s">
        <v>271</v>
      </c>
      <c r="L194" s="66" t="s">
        <v>271</v>
      </c>
      <c r="M194" s="66" t="s">
        <v>271</v>
      </c>
      <c r="N194" s="67">
        <v>0</v>
      </c>
      <c r="O194" s="66" t="s">
        <v>271</v>
      </c>
      <c r="P194" s="65">
        <v>41212</v>
      </c>
      <c r="Q194" s="64">
        <v>0.1</v>
      </c>
      <c r="R194" s="63">
        <v>41212.697847222225</v>
      </c>
    </row>
    <row r="195" spans="1:18">
      <c r="A195" s="66" t="s">
        <v>294</v>
      </c>
      <c r="B195" s="66" t="s">
        <v>277</v>
      </c>
      <c r="C195" s="66" t="s">
        <v>291</v>
      </c>
      <c r="D195" s="65">
        <v>41275</v>
      </c>
      <c r="E195" s="66" t="s">
        <v>263</v>
      </c>
      <c r="F195" s="66" t="s">
        <v>271</v>
      </c>
      <c r="G195" s="66" t="s">
        <v>272</v>
      </c>
      <c r="H195" s="66" t="s">
        <v>271</v>
      </c>
      <c r="I195" s="66" t="s">
        <v>271</v>
      </c>
      <c r="J195" s="66" t="s">
        <v>271</v>
      </c>
      <c r="K195" s="66" t="s">
        <v>271</v>
      </c>
      <c r="L195" s="66" t="s">
        <v>271</v>
      </c>
      <c r="M195" s="66" t="s">
        <v>271</v>
      </c>
      <c r="N195" s="67">
        <v>0</v>
      </c>
      <c r="O195" s="66" t="s">
        <v>271</v>
      </c>
      <c r="P195" s="65">
        <v>41306</v>
      </c>
      <c r="Q195" s="64">
        <v>-0.96</v>
      </c>
      <c r="R195" s="63">
        <v>41306.600266203706</v>
      </c>
    </row>
    <row r="196" spans="1:18">
      <c r="A196" s="66" t="s">
        <v>294</v>
      </c>
      <c r="B196" s="66" t="s">
        <v>277</v>
      </c>
      <c r="C196" s="66" t="s">
        <v>290</v>
      </c>
      <c r="D196" s="65">
        <v>41640</v>
      </c>
      <c r="E196" s="66" t="s">
        <v>263</v>
      </c>
      <c r="F196" s="66" t="s">
        <v>271</v>
      </c>
      <c r="G196" s="66" t="s">
        <v>272</v>
      </c>
      <c r="H196" s="66" t="s">
        <v>271</v>
      </c>
      <c r="I196" s="66" t="s">
        <v>271</v>
      </c>
      <c r="J196" s="66" t="s">
        <v>271</v>
      </c>
      <c r="K196" s="66" t="s">
        <v>271</v>
      </c>
      <c r="L196" s="66" t="s">
        <v>271</v>
      </c>
      <c r="M196" s="66" t="s">
        <v>271</v>
      </c>
      <c r="N196" s="67">
        <v>0</v>
      </c>
      <c r="O196" s="66" t="s">
        <v>271</v>
      </c>
      <c r="P196" s="65">
        <v>41674</v>
      </c>
      <c r="Q196" s="64">
        <v>0.38</v>
      </c>
      <c r="R196" s="63">
        <v>41674.379351851851</v>
      </c>
    </row>
    <row r="197" spans="1:18">
      <c r="A197" s="66" t="s">
        <v>294</v>
      </c>
      <c r="B197" s="66" t="s">
        <v>289</v>
      </c>
      <c r="C197" s="66" t="s">
        <v>288</v>
      </c>
      <c r="D197" s="65">
        <v>40391</v>
      </c>
      <c r="E197" s="66" t="s">
        <v>263</v>
      </c>
      <c r="F197" s="66" t="s">
        <v>271</v>
      </c>
      <c r="G197" s="66" t="s">
        <v>272</v>
      </c>
      <c r="H197" s="66" t="s">
        <v>271</v>
      </c>
      <c r="I197" s="66" t="s">
        <v>271</v>
      </c>
      <c r="J197" s="66" t="s">
        <v>271</v>
      </c>
      <c r="K197" s="66" t="s">
        <v>271</v>
      </c>
      <c r="L197" s="66" t="s">
        <v>271</v>
      </c>
      <c r="M197" s="66" t="s">
        <v>271</v>
      </c>
      <c r="N197" s="67">
        <v>0</v>
      </c>
      <c r="O197" s="66" t="s">
        <v>271</v>
      </c>
      <c r="P197" s="65">
        <v>40435</v>
      </c>
      <c r="Q197" s="64">
        <v>9.7899999999999991</v>
      </c>
      <c r="R197" s="63">
        <v>40435.343472222223</v>
      </c>
    </row>
    <row r="198" spans="1:18">
      <c r="A198" s="66" t="s">
        <v>294</v>
      </c>
      <c r="B198" s="66" t="s">
        <v>287</v>
      </c>
      <c r="C198" s="66" t="s">
        <v>286</v>
      </c>
      <c r="D198" s="65">
        <v>41000</v>
      </c>
      <c r="E198" s="66" t="s">
        <v>263</v>
      </c>
      <c r="F198" s="66" t="s">
        <v>271</v>
      </c>
      <c r="G198" s="66" t="s">
        <v>272</v>
      </c>
      <c r="H198" s="66" t="s">
        <v>271</v>
      </c>
      <c r="I198" s="66" t="s">
        <v>271</v>
      </c>
      <c r="J198" s="66" t="s">
        <v>271</v>
      </c>
      <c r="K198" s="66" t="s">
        <v>271</v>
      </c>
      <c r="L198" s="66" t="s">
        <v>271</v>
      </c>
      <c r="M198" s="66" t="s">
        <v>271</v>
      </c>
      <c r="N198" s="67">
        <v>0</v>
      </c>
      <c r="O198" s="66" t="s">
        <v>271</v>
      </c>
      <c r="P198" s="65">
        <v>41030</v>
      </c>
      <c r="Q198" s="64">
        <v>0.04</v>
      </c>
      <c r="R198" s="63">
        <v>41030.68855324074</v>
      </c>
    </row>
    <row r="199" spans="1:18">
      <c r="A199" s="66" t="s">
        <v>294</v>
      </c>
      <c r="B199" s="66" t="s">
        <v>274</v>
      </c>
      <c r="C199" s="66" t="s">
        <v>273</v>
      </c>
      <c r="D199" s="65">
        <v>42736</v>
      </c>
      <c r="E199" s="66" t="s">
        <v>263</v>
      </c>
      <c r="F199" s="66" t="s">
        <v>271</v>
      </c>
      <c r="G199" s="66" t="s">
        <v>272</v>
      </c>
      <c r="H199" s="66" t="s">
        <v>271</v>
      </c>
      <c r="I199" s="66" t="s">
        <v>271</v>
      </c>
      <c r="J199" s="66" t="s">
        <v>271</v>
      </c>
      <c r="K199" s="66" t="s">
        <v>271</v>
      </c>
      <c r="L199" s="66" t="s">
        <v>271</v>
      </c>
      <c r="M199" s="66" t="s">
        <v>271</v>
      </c>
      <c r="N199" s="67">
        <v>0</v>
      </c>
      <c r="O199" s="66" t="s">
        <v>271</v>
      </c>
      <c r="P199" s="65">
        <v>42767</v>
      </c>
      <c r="Q199" s="64">
        <v>-7.0000000000000007E-2</v>
      </c>
      <c r="R199" s="63">
        <v>42767.899988425925</v>
      </c>
    </row>
    <row r="200" spans="1:18">
      <c r="A200" s="66" t="s">
        <v>294</v>
      </c>
      <c r="B200" s="66" t="s">
        <v>274</v>
      </c>
      <c r="C200" s="66" t="s">
        <v>273</v>
      </c>
      <c r="D200" s="65">
        <v>43040</v>
      </c>
      <c r="E200" s="66" t="s">
        <v>263</v>
      </c>
      <c r="F200" s="66" t="s">
        <v>271</v>
      </c>
      <c r="G200" s="66" t="s">
        <v>272</v>
      </c>
      <c r="H200" s="66" t="s">
        <v>271</v>
      </c>
      <c r="I200" s="66" t="s">
        <v>271</v>
      </c>
      <c r="J200" s="66" t="s">
        <v>271</v>
      </c>
      <c r="K200" s="66" t="s">
        <v>271</v>
      </c>
      <c r="L200" s="66" t="s">
        <v>271</v>
      </c>
      <c r="M200" s="66" t="s">
        <v>271</v>
      </c>
      <c r="N200" s="67">
        <v>0</v>
      </c>
      <c r="O200" s="66" t="s">
        <v>271</v>
      </c>
      <c r="P200" s="65">
        <v>43070</v>
      </c>
      <c r="Q200" s="64">
        <v>0.23</v>
      </c>
      <c r="R200" s="63">
        <v>43070.780462962961</v>
      </c>
    </row>
    <row r="201" spans="1:18">
      <c r="A201" s="66" t="s">
        <v>294</v>
      </c>
      <c r="B201" s="66" t="s">
        <v>274</v>
      </c>
      <c r="C201" s="66" t="s">
        <v>273</v>
      </c>
      <c r="D201" s="65">
        <v>43101</v>
      </c>
      <c r="E201" s="66" t="s">
        <v>263</v>
      </c>
      <c r="F201" s="66" t="s">
        <v>271</v>
      </c>
      <c r="G201" s="66" t="s">
        <v>272</v>
      </c>
      <c r="H201" s="66" t="s">
        <v>271</v>
      </c>
      <c r="I201" s="66" t="s">
        <v>271</v>
      </c>
      <c r="J201" s="66" t="s">
        <v>271</v>
      </c>
      <c r="K201" s="66" t="s">
        <v>271</v>
      </c>
      <c r="L201" s="66" t="s">
        <v>271</v>
      </c>
      <c r="M201" s="66" t="s">
        <v>271</v>
      </c>
      <c r="N201" s="67">
        <v>0</v>
      </c>
      <c r="O201" s="66" t="s">
        <v>271</v>
      </c>
      <c r="P201" s="65">
        <v>43132</v>
      </c>
      <c r="Q201" s="64">
        <v>-0.04</v>
      </c>
      <c r="R201" s="63">
        <v>43132.616331018522</v>
      </c>
    </row>
    <row r="202" spans="1:18">
      <c r="A202" s="66" t="s">
        <v>293</v>
      </c>
      <c r="B202" s="66" t="s">
        <v>277</v>
      </c>
      <c r="C202" s="66" t="s">
        <v>276</v>
      </c>
      <c r="D202" s="65">
        <v>42005</v>
      </c>
      <c r="E202" s="66" t="s">
        <v>267</v>
      </c>
      <c r="F202" s="66" t="s">
        <v>271</v>
      </c>
      <c r="G202" s="66" t="s">
        <v>272</v>
      </c>
      <c r="H202" s="66" t="s">
        <v>271</v>
      </c>
      <c r="I202" s="66" t="s">
        <v>271</v>
      </c>
      <c r="J202" s="66" t="s">
        <v>271</v>
      </c>
      <c r="K202" s="66" t="s">
        <v>271</v>
      </c>
      <c r="L202" s="66" t="s">
        <v>271</v>
      </c>
      <c r="M202" s="66" t="s">
        <v>271</v>
      </c>
      <c r="N202" s="67">
        <v>0</v>
      </c>
      <c r="O202" s="66" t="s">
        <v>271</v>
      </c>
      <c r="P202" s="65">
        <v>42038</v>
      </c>
      <c r="Q202" s="64">
        <v>0.46</v>
      </c>
      <c r="R202" s="63">
        <v>42038.466284722221</v>
      </c>
    </row>
    <row r="203" spans="1:18">
      <c r="A203" s="66" t="s">
        <v>293</v>
      </c>
      <c r="B203" s="66" t="s">
        <v>277</v>
      </c>
      <c r="C203" s="66" t="s">
        <v>276</v>
      </c>
      <c r="D203" s="65">
        <v>42036</v>
      </c>
      <c r="E203" s="66" t="s">
        <v>267</v>
      </c>
      <c r="F203" s="66" t="s">
        <v>271</v>
      </c>
      <c r="G203" s="66" t="s">
        <v>272</v>
      </c>
      <c r="H203" s="66" t="s">
        <v>271</v>
      </c>
      <c r="I203" s="66" t="s">
        <v>271</v>
      </c>
      <c r="J203" s="66" t="s">
        <v>271</v>
      </c>
      <c r="K203" s="66" t="s">
        <v>271</v>
      </c>
      <c r="L203" s="66" t="s">
        <v>271</v>
      </c>
      <c r="M203" s="66" t="s">
        <v>271</v>
      </c>
      <c r="N203" s="67">
        <v>0</v>
      </c>
      <c r="O203" s="66" t="s">
        <v>271</v>
      </c>
      <c r="P203" s="65">
        <v>42065</v>
      </c>
      <c r="Q203" s="64">
        <v>0.03</v>
      </c>
      <c r="R203" s="63">
        <v>42065.699108796296</v>
      </c>
    </row>
    <row r="204" spans="1:18">
      <c r="A204" s="66" t="s">
        <v>293</v>
      </c>
      <c r="B204" s="66" t="s">
        <v>277</v>
      </c>
      <c r="C204" s="66" t="s">
        <v>276</v>
      </c>
      <c r="D204" s="65">
        <v>42370</v>
      </c>
      <c r="E204" s="66" t="s">
        <v>267</v>
      </c>
      <c r="F204" s="66" t="s">
        <v>271</v>
      </c>
      <c r="G204" s="66" t="s">
        <v>272</v>
      </c>
      <c r="H204" s="66" t="s">
        <v>271</v>
      </c>
      <c r="I204" s="66" t="s">
        <v>271</v>
      </c>
      <c r="J204" s="66" t="s">
        <v>271</v>
      </c>
      <c r="K204" s="66" t="s">
        <v>271</v>
      </c>
      <c r="L204" s="66" t="s">
        <v>271</v>
      </c>
      <c r="M204" s="66" t="s">
        <v>271</v>
      </c>
      <c r="N204" s="67">
        <v>0</v>
      </c>
      <c r="O204" s="66" t="s">
        <v>271</v>
      </c>
      <c r="P204" s="65">
        <v>42401</v>
      </c>
      <c r="Q204" s="64">
        <v>0.49</v>
      </c>
      <c r="R204" s="63">
        <v>42401.469293981485</v>
      </c>
    </row>
    <row r="205" spans="1:18">
      <c r="A205" s="66" t="s">
        <v>293</v>
      </c>
      <c r="B205" s="66" t="s">
        <v>277</v>
      </c>
      <c r="C205" s="66" t="s">
        <v>276</v>
      </c>
      <c r="D205" s="65">
        <v>42430</v>
      </c>
      <c r="E205" s="66" t="s">
        <v>267</v>
      </c>
      <c r="F205" s="66" t="s">
        <v>271</v>
      </c>
      <c r="G205" s="66" t="s">
        <v>272</v>
      </c>
      <c r="H205" s="66" t="s">
        <v>271</v>
      </c>
      <c r="I205" s="66" t="s">
        <v>271</v>
      </c>
      <c r="J205" s="66" t="s">
        <v>271</v>
      </c>
      <c r="K205" s="66" t="s">
        <v>271</v>
      </c>
      <c r="L205" s="66" t="s">
        <v>271</v>
      </c>
      <c r="M205" s="66" t="s">
        <v>271</v>
      </c>
      <c r="N205" s="67">
        <v>0</v>
      </c>
      <c r="O205" s="66" t="s">
        <v>271</v>
      </c>
      <c r="P205" s="65">
        <v>42462</v>
      </c>
      <c r="Q205" s="64">
        <v>-3.41</v>
      </c>
      <c r="R205" s="63">
        <v>42462.668634259258</v>
      </c>
    </row>
    <row r="206" spans="1:18">
      <c r="A206" s="66" t="s">
        <v>293</v>
      </c>
      <c r="B206" s="66" t="s">
        <v>277</v>
      </c>
      <c r="C206" s="66" t="s">
        <v>292</v>
      </c>
      <c r="D206" s="65">
        <v>40544</v>
      </c>
      <c r="E206" s="66" t="s">
        <v>267</v>
      </c>
      <c r="F206" s="66" t="s">
        <v>271</v>
      </c>
      <c r="G206" s="66" t="s">
        <v>272</v>
      </c>
      <c r="H206" s="66" t="s">
        <v>271</v>
      </c>
      <c r="I206" s="66" t="s">
        <v>271</v>
      </c>
      <c r="J206" s="66" t="s">
        <v>271</v>
      </c>
      <c r="K206" s="66" t="s">
        <v>271</v>
      </c>
      <c r="L206" s="66" t="s">
        <v>271</v>
      </c>
      <c r="M206" s="66" t="s">
        <v>271</v>
      </c>
      <c r="N206" s="67">
        <v>0</v>
      </c>
      <c r="O206" s="66" t="s">
        <v>271</v>
      </c>
      <c r="P206" s="65">
        <v>40581</v>
      </c>
      <c r="Q206" s="64">
        <v>1.1499999999999999</v>
      </c>
      <c r="R206" s="63">
        <v>40581.541064814817</v>
      </c>
    </row>
    <row r="207" spans="1:18">
      <c r="A207" s="66" t="s">
        <v>293</v>
      </c>
      <c r="B207" s="66" t="s">
        <v>277</v>
      </c>
      <c r="C207" s="66" t="s">
        <v>286</v>
      </c>
      <c r="D207" s="65">
        <v>40909</v>
      </c>
      <c r="E207" s="66" t="s">
        <v>267</v>
      </c>
      <c r="F207" s="66" t="s">
        <v>271</v>
      </c>
      <c r="G207" s="66" t="s">
        <v>272</v>
      </c>
      <c r="H207" s="66" t="s">
        <v>271</v>
      </c>
      <c r="I207" s="66" t="s">
        <v>271</v>
      </c>
      <c r="J207" s="66" t="s">
        <v>271</v>
      </c>
      <c r="K207" s="66" t="s">
        <v>271</v>
      </c>
      <c r="L207" s="66" t="s">
        <v>271</v>
      </c>
      <c r="M207" s="66" t="s">
        <v>271</v>
      </c>
      <c r="N207" s="67">
        <v>0</v>
      </c>
      <c r="O207" s="66" t="s">
        <v>271</v>
      </c>
      <c r="P207" s="65">
        <v>40945</v>
      </c>
      <c r="Q207" s="64">
        <v>0.84</v>
      </c>
      <c r="R207" s="63">
        <v>40945.617442129631</v>
      </c>
    </row>
    <row r="208" spans="1:18">
      <c r="A208" s="66" t="s">
        <v>293</v>
      </c>
      <c r="B208" s="66" t="s">
        <v>277</v>
      </c>
      <c r="C208" s="66" t="s">
        <v>286</v>
      </c>
      <c r="D208" s="65">
        <v>40969</v>
      </c>
      <c r="E208" s="66" t="s">
        <v>267</v>
      </c>
      <c r="F208" s="66" t="s">
        <v>271</v>
      </c>
      <c r="G208" s="66" t="s">
        <v>272</v>
      </c>
      <c r="H208" s="66" t="s">
        <v>271</v>
      </c>
      <c r="I208" s="66" t="s">
        <v>271</v>
      </c>
      <c r="J208" s="66" t="s">
        <v>271</v>
      </c>
      <c r="K208" s="66" t="s">
        <v>271</v>
      </c>
      <c r="L208" s="66" t="s">
        <v>271</v>
      </c>
      <c r="M208" s="66" t="s">
        <v>271</v>
      </c>
      <c r="N208" s="67">
        <v>0</v>
      </c>
      <c r="O208" s="66" t="s">
        <v>271</v>
      </c>
      <c r="P208" s="65">
        <v>41003</v>
      </c>
      <c r="Q208" s="64">
        <v>0.5</v>
      </c>
      <c r="R208" s="63">
        <v>41003.78633101852</v>
      </c>
    </row>
    <row r="209" spans="1:18">
      <c r="A209" s="66" t="s">
        <v>293</v>
      </c>
      <c r="B209" s="66" t="s">
        <v>277</v>
      </c>
      <c r="C209" s="66" t="s">
        <v>286</v>
      </c>
      <c r="D209" s="65">
        <v>41183</v>
      </c>
      <c r="E209" s="66" t="s">
        <v>267</v>
      </c>
      <c r="F209" s="66" t="s">
        <v>271</v>
      </c>
      <c r="G209" s="66" t="s">
        <v>272</v>
      </c>
      <c r="H209" s="66" t="s">
        <v>271</v>
      </c>
      <c r="I209" s="66" t="s">
        <v>271</v>
      </c>
      <c r="J209" s="66" t="s">
        <v>271</v>
      </c>
      <c r="K209" s="66" t="s">
        <v>271</v>
      </c>
      <c r="L209" s="66" t="s">
        <v>271</v>
      </c>
      <c r="M209" s="66" t="s">
        <v>271</v>
      </c>
      <c r="N209" s="67">
        <v>0</v>
      </c>
      <c r="O209" s="66" t="s">
        <v>271</v>
      </c>
      <c r="P209" s="65">
        <v>41212</v>
      </c>
      <c r="Q209" s="64">
        <v>0.27</v>
      </c>
      <c r="R209" s="63">
        <v>41212.697847222225</v>
      </c>
    </row>
    <row r="210" spans="1:18">
      <c r="A210" s="66" t="s">
        <v>293</v>
      </c>
      <c r="B210" s="66" t="s">
        <v>277</v>
      </c>
      <c r="C210" s="66" t="s">
        <v>291</v>
      </c>
      <c r="D210" s="65">
        <v>41275</v>
      </c>
      <c r="E210" s="66" t="s">
        <v>267</v>
      </c>
      <c r="F210" s="66" t="s">
        <v>271</v>
      </c>
      <c r="G210" s="66" t="s">
        <v>272</v>
      </c>
      <c r="H210" s="66" t="s">
        <v>271</v>
      </c>
      <c r="I210" s="66" t="s">
        <v>271</v>
      </c>
      <c r="J210" s="66" t="s">
        <v>271</v>
      </c>
      <c r="K210" s="66" t="s">
        <v>271</v>
      </c>
      <c r="L210" s="66" t="s">
        <v>271</v>
      </c>
      <c r="M210" s="66" t="s">
        <v>271</v>
      </c>
      <c r="N210" s="67">
        <v>0</v>
      </c>
      <c r="O210" s="66" t="s">
        <v>271</v>
      </c>
      <c r="P210" s="65">
        <v>41306</v>
      </c>
      <c r="Q210" s="64">
        <v>1.51</v>
      </c>
      <c r="R210" s="63">
        <v>41306.600266203706</v>
      </c>
    </row>
    <row r="211" spans="1:18">
      <c r="A211" s="66" t="s">
        <v>293</v>
      </c>
      <c r="B211" s="66" t="s">
        <v>277</v>
      </c>
      <c r="C211" s="66" t="s">
        <v>290</v>
      </c>
      <c r="D211" s="65">
        <v>41640</v>
      </c>
      <c r="E211" s="66" t="s">
        <v>267</v>
      </c>
      <c r="F211" s="66" t="s">
        <v>271</v>
      </c>
      <c r="G211" s="66" t="s">
        <v>272</v>
      </c>
      <c r="H211" s="66" t="s">
        <v>271</v>
      </c>
      <c r="I211" s="66" t="s">
        <v>271</v>
      </c>
      <c r="J211" s="66" t="s">
        <v>271</v>
      </c>
      <c r="K211" s="66" t="s">
        <v>271</v>
      </c>
      <c r="L211" s="66" t="s">
        <v>271</v>
      </c>
      <c r="M211" s="66" t="s">
        <v>271</v>
      </c>
      <c r="N211" s="67">
        <v>0</v>
      </c>
      <c r="O211" s="66" t="s">
        <v>271</v>
      </c>
      <c r="P211" s="65">
        <v>41674</v>
      </c>
      <c r="Q211" s="64">
        <v>-1.5</v>
      </c>
      <c r="R211" s="63">
        <v>41674.379351851851</v>
      </c>
    </row>
    <row r="212" spans="1:18">
      <c r="A212" s="66" t="s">
        <v>293</v>
      </c>
      <c r="B212" s="66" t="s">
        <v>289</v>
      </c>
      <c r="C212" s="66" t="s">
        <v>288</v>
      </c>
      <c r="D212" s="65">
        <v>40391</v>
      </c>
      <c r="E212" s="66" t="s">
        <v>267</v>
      </c>
      <c r="F212" s="66" t="s">
        <v>271</v>
      </c>
      <c r="G212" s="66" t="s">
        <v>272</v>
      </c>
      <c r="H212" s="66" t="s">
        <v>271</v>
      </c>
      <c r="I212" s="66" t="s">
        <v>271</v>
      </c>
      <c r="J212" s="66" t="s">
        <v>271</v>
      </c>
      <c r="K212" s="66" t="s">
        <v>271</v>
      </c>
      <c r="L212" s="66" t="s">
        <v>271</v>
      </c>
      <c r="M212" s="66" t="s">
        <v>271</v>
      </c>
      <c r="N212" s="67">
        <v>0</v>
      </c>
      <c r="O212" s="66" t="s">
        <v>271</v>
      </c>
      <c r="P212" s="65">
        <v>40435</v>
      </c>
      <c r="Q212" s="64">
        <v>10.57</v>
      </c>
      <c r="R212" s="63">
        <v>40435.343472222223</v>
      </c>
    </row>
    <row r="213" spans="1:18">
      <c r="A213" s="66" t="s">
        <v>293</v>
      </c>
      <c r="B213" s="66" t="s">
        <v>287</v>
      </c>
      <c r="C213" s="66" t="s">
        <v>286</v>
      </c>
      <c r="D213" s="65">
        <v>41000</v>
      </c>
      <c r="E213" s="66" t="s">
        <v>267</v>
      </c>
      <c r="F213" s="66" t="s">
        <v>271</v>
      </c>
      <c r="G213" s="66" t="s">
        <v>272</v>
      </c>
      <c r="H213" s="66" t="s">
        <v>271</v>
      </c>
      <c r="I213" s="66" t="s">
        <v>271</v>
      </c>
      <c r="J213" s="66" t="s">
        <v>271</v>
      </c>
      <c r="K213" s="66" t="s">
        <v>271</v>
      </c>
      <c r="L213" s="66" t="s">
        <v>271</v>
      </c>
      <c r="M213" s="66" t="s">
        <v>271</v>
      </c>
      <c r="N213" s="67">
        <v>0</v>
      </c>
      <c r="O213" s="66" t="s">
        <v>271</v>
      </c>
      <c r="P213" s="65">
        <v>41030</v>
      </c>
      <c r="Q213" s="64">
        <v>0.04</v>
      </c>
      <c r="R213" s="63">
        <v>41030.68855324074</v>
      </c>
    </row>
    <row r="214" spans="1:18">
      <c r="A214" s="66" t="s">
        <v>293</v>
      </c>
      <c r="B214" s="66" t="s">
        <v>274</v>
      </c>
      <c r="C214" s="66" t="s">
        <v>273</v>
      </c>
      <c r="D214" s="65">
        <v>42736</v>
      </c>
      <c r="E214" s="66" t="s">
        <v>267</v>
      </c>
      <c r="F214" s="66" t="s">
        <v>271</v>
      </c>
      <c r="G214" s="66" t="s">
        <v>272</v>
      </c>
      <c r="H214" s="66" t="s">
        <v>271</v>
      </c>
      <c r="I214" s="66" t="s">
        <v>271</v>
      </c>
      <c r="J214" s="66" t="s">
        <v>271</v>
      </c>
      <c r="K214" s="66" t="s">
        <v>271</v>
      </c>
      <c r="L214" s="66" t="s">
        <v>271</v>
      </c>
      <c r="M214" s="66" t="s">
        <v>271</v>
      </c>
      <c r="N214" s="67">
        <v>0</v>
      </c>
      <c r="O214" s="66" t="s">
        <v>271</v>
      </c>
      <c r="P214" s="65">
        <v>42767</v>
      </c>
      <c r="Q214" s="64">
        <v>0.99</v>
      </c>
      <c r="R214" s="63">
        <v>42767.900023148148</v>
      </c>
    </row>
    <row r="215" spans="1:18">
      <c r="A215" s="66" t="s">
        <v>293</v>
      </c>
      <c r="B215" s="66" t="s">
        <v>274</v>
      </c>
      <c r="C215" s="66" t="s">
        <v>273</v>
      </c>
      <c r="D215" s="65">
        <v>43040</v>
      </c>
      <c r="E215" s="66" t="s">
        <v>267</v>
      </c>
      <c r="F215" s="66" t="s">
        <v>271</v>
      </c>
      <c r="G215" s="66" t="s">
        <v>272</v>
      </c>
      <c r="H215" s="66" t="s">
        <v>271</v>
      </c>
      <c r="I215" s="66" t="s">
        <v>271</v>
      </c>
      <c r="J215" s="66" t="s">
        <v>271</v>
      </c>
      <c r="K215" s="66" t="s">
        <v>271</v>
      </c>
      <c r="L215" s="66" t="s">
        <v>271</v>
      </c>
      <c r="M215" s="66" t="s">
        <v>271</v>
      </c>
      <c r="N215" s="67">
        <v>0</v>
      </c>
      <c r="O215" s="66" t="s">
        <v>271</v>
      </c>
      <c r="P215" s="65">
        <v>43070</v>
      </c>
      <c r="Q215" s="64">
        <v>0.42</v>
      </c>
      <c r="R215" s="63">
        <v>43070.780462962961</v>
      </c>
    </row>
    <row r="216" spans="1:18">
      <c r="A216" s="66" t="s">
        <v>293</v>
      </c>
      <c r="B216" s="66" t="s">
        <v>274</v>
      </c>
      <c r="C216" s="66" t="s">
        <v>273</v>
      </c>
      <c r="D216" s="65">
        <v>43101</v>
      </c>
      <c r="E216" s="66" t="s">
        <v>267</v>
      </c>
      <c r="F216" s="66" t="s">
        <v>271</v>
      </c>
      <c r="G216" s="66" t="s">
        <v>272</v>
      </c>
      <c r="H216" s="66" t="s">
        <v>271</v>
      </c>
      <c r="I216" s="66" t="s">
        <v>271</v>
      </c>
      <c r="J216" s="66" t="s">
        <v>271</v>
      </c>
      <c r="K216" s="66" t="s">
        <v>271</v>
      </c>
      <c r="L216" s="66" t="s">
        <v>271</v>
      </c>
      <c r="M216" s="66" t="s">
        <v>271</v>
      </c>
      <c r="N216" s="67">
        <v>0</v>
      </c>
      <c r="O216" s="66" t="s">
        <v>271</v>
      </c>
      <c r="P216" s="65">
        <v>43132</v>
      </c>
      <c r="Q216" s="64">
        <v>0.13</v>
      </c>
      <c r="R216" s="63">
        <v>43132.616342592592</v>
      </c>
    </row>
    <row r="217" spans="1:18">
      <c r="A217" s="66" t="s">
        <v>285</v>
      </c>
      <c r="B217" s="66" t="s">
        <v>277</v>
      </c>
      <c r="C217" s="66" t="s">
        <v>276</v>
      </c>
      <c r="D217" s="65">
        <v>42005</v>
      </c>
      <c r="E217" s="66" t="s">
        <v>266</v>
      </c>
      <c r="F217" s="66" t="s">
        <v>271</v>
      </c>
      <c r="G217" s="66" t="s">
        <v>272</v>
      </c>
      <c r="H217" s="66" t="s">
        <v>271</v>
      </c>
      <c r="I217" s="66" t="s">
        <v>271</v>
      </c>
      <c r="J217" s="66" t="s">
        <v>271</v>
      </c>
      <c r="K217" s="66" t="s">
        <v>271</v>
      </c>
      <c r="L217" s="66" t="s">
        <v>271</v>
      </c>
      <c r="M217" s="66" t="s">
        <v>271</v>
      </c>
      <c r="N217" s="67">
        <v>0</v>
      </c>
      <c r="O217" s="66" t="s">
        <v>271</v>
      </c>
      <c r="P217" s="65">
        <v>42038</v>
      </c>
      <c r="Q217" s="64">
        <v>-0.25</v>
      </c>
      <c r="R217" s="63">
        <v>42038.466284722221</v>
      </c>
    </row>
    <row r="218" spans="1:18">
      <c r="A218" s="66" t="s">
        <v>285</v>
      </c>
      <c r="B218" s="66" t="s">
        <v>277</v>
      </c>
      <c r="C218" s="66" t="s">
        <v>276</v>
      </c>
      <c r="D218" s="65">
        <v>42036</v>
      </c>
      <c r="E218" s="66" t="s">
        <v>266</v>
      </c>
      <c r="F218" s="66" t="s">
        <v>271</v>
      </c>
      <c r="G218" s="66" t="s">
        <v>272</v>
      </c>
      <c r="H218" s="66" t="s">
        <v>271</v>
      </c>
      <c r="I218" s="66" t="s">
        <v>271</v>
      </c>
      <c r="J218" s="66" t="s">
        <v>271</v>
      </c>
      <c r="K218" s="66" t="s">
        <v>271</v>
      </c>
      <c r="L218" s="66" t="s">
        <v>271</v>
      </c>
      <c r="M218" s="66" t="s">
        <v>271</v>
      </c>
      <c r="N218" s="67">
        <v>0</v>
      </c>
      <c r="O218" s="66" t="s">
        <v>271</v>
      </c>
      <c r="P218" s="65">
        <v>42065</v>
      </c>
      <c r="Q218" s="64">
        <v>0.01</v>
      </c>
      <c r="R218" s="63">
        <v>42065.699120370373</v>
      </c>
    </row>
    <row r="219" spans="1:18">
      <c r="A219" s="66" t="s">
        <v>285</v>
      </c>
      <c r="B219" s="66" t="s">
        <v>277</v>
      </c>
      <c r="C219" s="66" t="s">
        <v>276</v>
      </c>
      <c r="D219" s="65">
        <v>42430</v>
      </c>
      <c r="E219" s="66" t="s">
        <v>266</v>
      </c>
      <c r="F219" s="66" t="s">
        <v>271</v>
      </c>
      <c r="G219" s="66" t="s">
        <v>272</v>
      </c>
      <c r="H219" s="66" t="s">
        <v>271</v>
      </c>
      <c r="I219" s="66" t="s">
        <v>271</v>
      </c>
      <c r="J219" s="66" t="s">
        <v>271</v>
      </c>
      <c r="K219" s="66" t="s">
        <v>271</v>
      </c>
      <c r="L219" s="66" t="s">
        <v>271</v>
      </c>
      <c r="M219" s="66" t="s">
        <v>271</v>
      </c>
      <c r="N219" s="67">
        <v>0</v>
      </c>
      <c r="O219" s="66" t="s">
        <v>271</v>
      </c>
      <c r="P219" s="65">
        <v>42462</v>
      </c>
      <c r="Q219" s="64">
        <v>-0.72</v>
      </c>
      <c r="R219" s="63">
        <v>42462.668634259258</v>
      </c>
    </row>
    <row r="220" spans="1:18">
      <c r="A220" s="66" t="s">
        <v>285</v>
      </c>
      <c r="B220" s="66" t="s">
        <v>277</v>
      </c>
      <c r="C220" s="66" t="s">
        <v>292</v>
      </c>
      <c r="D220" s="65">
        <v>40544</v>
      </c>
      <c r="E220" s="66" t="s">
        <v>266</v>
      </c>
      <c r="F220" s="66" t="s">
        <v>271</v>
      </c>
      <c r="G220" s="66" t="s">
        <v>272</v>
      </c>
      <c r="H220" s="66" t="s">
        <v>271</v>
      </c>
      <c r="I220" s="66" t="s">
        <v>271</v>
      </c>
      <c r="J220" s="66" t="s">
        <v>271</v>
      </c>
      <c r="K220" s="66" t="s">
        <v>271</v>
      </c>
      <c r="L220" s="66" t="s">
        <v>271</v>
      </c>
      <c r="M220" s="66" t="s">
        <v>271</v>
      </c>
      <c r="N220" s="67">
        <v>0</v>
      </c>
      <c r="O220" s="66" t="s">
        <v>271</v>
      </c>
      <c r="P220" s="65">
        <v>40581</v>
      </c>
      <c r="Q220" s="64">
        <v>-0.01</v>
      </c>
      <c r="R220" s="63">
        <v>40581.541076388887</v>
      </c>
    </row>
    <row r="221" spans="1:18">
      <c r="A221" s="66" t="s">
        <v>285</v>
      </c>
      <c r="B221" s="66" t="s">
        <v>277</v>
      </c>
      <c r="C221" s="66" t="s">
        <v>286</v>
      </c>
      <c r="D221" s="65">
        <v>40909</v>
      </c>
      <c r="E221" s="66" t="s">
        <v>266</v>
      </c>
      <c r="F221" s="66" t="s">
        <v>271</v>
      </c>
      <c r="G221" s="66" t="s">
        <v>272</v>
      </c>
      <c r="H221" s="66" t="s">
        <v>271</v>
      </c>
      <c r="I221" s="66" t="s">
        <v>271</v>
      </c>
      <c r="J221" s="66" t="s">
        <v>271</v>
      </c>
      <c r="K221" s="66" t="s">
        <v>271</v>
      </c>
      <c r="L221" s="66" t="s">
        <v>271</v>
      </c>
      <c r="M221" s="66" t="s">
        <v>271</v>
      </c>
      <c r="N221" s="67">
        <v>0</v>
      </c>
      <c r="O221" s="66" t="s">
        <v>271</v>
      </c>
      <c r="P221" s="65">
        <v>40945</v>
      </c>
      <c r="Q221" s="64">
        <v>-0.19</v>
      </c>
      <c r="R221" s="63">
        <v>40945.617442129631</v>
      </c>
    </row>
    <row r="222" spans="1:18">
      <c r="A222" s="66" t="s">
        <v>285</v>
      </c>
      <c r="B222" s="66" t="s">
        <v>277</v>
      </c>
      <c r="C222" s="66" t="s">
        <v>286</v>
      </c>
      <c r="D222" s="65">
        <v>40969</v>
      </c>
      <c r="E222" s="66" t="s">
        <v>266</v>
      </c>
      <c r="F222" s="66" t="s">
        <v>271</v>
      </c>
      <c r="G222" s="66" t="s">
        <v>272</v>
      </c>
      <c r="H222" s="66" t="s">
        <v>271</v>
      </c>
      <c r="I222" s="66" t="s">
        <v>271</v>
      </c>
      <c r="J222" s="66" t="s">
        <v>271</v>
      </c>
      <c r="K222" s="66" t="s">
        <v>271</v>
      </c>
      <c r="L222" s="66" t="s">
        <v>271</v>
      </c>
      <c r="M222" s="66" t="s">
        <v>271</v>
      </c>
      <c r="N222" s="67">
        <v>0</v>
      </c>
      <c r="O222" s="66" t="s">
        <v>271</v>
      </c>
      <c r="P222" s="65">
        <v>41003</v>
      </c>
      <c r="Q222" s="64">
        <v>0.14000000000000001</v>
      </c>
      <c r="R222" s="63">
        <v>41003.78633101852</v>
      </c>
    </row>
    <row r="223" spans="1:18">
      <c r="A223" s="66" t="s">
        <v>285</v>
      </c>
      <c r="B223" s="66" t="s">
        <v>277</v>
      </c>
      <c r="C223" s="66" t="s">
        <v>286</v>
      </c>
      <c r="D223" s="65">
        <v>41183</v>
      </c>
      <c r="E223" s="66" t="s">
        <v>266</v>
      </c>
      <c r="F223" s="66" t="s">
        <v>271</v>
      </c>
      <c r="G223" s="66" t="s">
        <v>272</v>
      </c>
      <c r="H223" s="66" t="s">
        <v>271</v>
      </c>
      <c r="I223" s="66" t="s">
        <v>271</v>
      </c>
      <c r="J223" s="66" t="s">
        <v>271</v>
      </c>
      <c r="K223" s="66" t="s">
        <v>271</v>
      </c>
      <c r="L223" s="66" t="s">
        <v>271</v>
      </c>
      <c r="M223" s="66" t="s">
        <v>271</v>
      </c>
      <c r="N223" s="67">
        <v>0</v>
      </c>
      <c r="O223" s="66" t="s">
        <v>271</v>
      </c>
      <c r="P223" s="65">
        <v>41212</v>
      </c>
      <c r="Q223" s="64">
        <v>0.04</v>
      </c>
      <c r="R223" s="63">
        <v>41212.697858796295</v>
      </c>
    </row>
    <row r="224" spans="1:18">
      <c r="A224" s="66" t="s">
        <v>285</v>
      </c>
      <c r="B224" s="66" t="s">
        <v>277</v>
      </c>
      <c r="C224" s="66" t="s">
        <v>291</v>
      </c>
      <c r="D224" s="65">
        <v>41275</v>
      </c>
      <c r="E224" s="66" t="s">
        <v>266</v>
      </c>
      <c r="F224" s="66" t="s">
        <v>271</v>
      </c>
      <c r="G224" s="66" t="s">
        <v>272</v>
      </c>
      <c r="H224" s="66" t="s">
        <v>271</v>
      </c>
      <c r="I224" s="66" t="s">
        <v>271</v>
      </c>
      <c r="J224" s="66" t="s">
        <v>271</v>
      </c>
      <c r="K224" s="66" t="s">
        <v>271</v>
      </c>
      <c r="L224" s="66" t="s">
        <v>271</v>
      </c>
      <c r="M224" s="66" t="s">
        <v>271</v>
      </c>
      <c r="N224" s="67">
        <v>0</v>
      </c>
      <c r="O224" s="66" t="s">
        <v>271</v>
      </c>
      <c r="P224" s="65">
        <v>41306</v>
      </c>
      <c r="Q224" s="64">
        <v>-0.23</v>
      </c>
      <c r="R224" s="63">
        <v>41306.600266203706</v>
      </c>
    </row>
    <row r="225" spans="1:18">
      <c r="A225" s="66" t="s">
        <v>285</v>
      </c>
      <c r="B225" s="66" t="s">
        <v>277</v>
      </c>
      <c r="C225" s="66" t="s">
        <v>290</v>
      </c>
      <c r="D225" s="65">
        <v>41640</v>
      </c>
      <c r="E225" s="66" t="s">
        <v>266</v>
      </c>
      <c r="F225" s="66" t="s">
        <v>271</v>
      </c>
      <c r="G225" s="66" t="s">
        <v>272</v>
      </c>
      <c r="H225" s="66" t="s">
        <v>271</v>
      </c>
      <c r="I225" s="66" t="s">
        <v>271</v>
      </c>
      <c r="J225" s="66" t="s">
        <v>271</v>
      </c>
      <c r="K225" s="66" t="s">
        <v>271</v>
      </c>
      <c r="L225" s="66" t="s">
        <v>271</v>
      </c>
      <c r="M225" s="66" t="s">
        <v>271</v>
      </c>
      <c r="N225" s="67">
        <v>0</v>
      </c>
      <c r="O225" s="66" t="s">
        <v>271</v>
      </c>
      <c r="P225" s="65">
        <v>41674</v>
      </c>
      <c r="Q225" s="64">
        <v>0.09</v>
      </c>
      <c r="R225" s="63">
        <v>41674.379351851851</v>
      </c>
    </row>
    <row r="226" spans="1:18">
      <c r="A226" s="66" t="s">
        <v>285</v>
      </c>
      <c r="B226" s="66" t="s">
        <v>289</v>
      </c>
      <c r="C226" s="66" t="s">
        <v>288</v>
      </c>
      <c r="D226" s="65">
        <v>40391</v>
      </c>
      <c r="E226" s="66" t="s">
        <v>266</v>
      </c>
      <c r="F226" s="66" t="s">
        <v>271</v>
      </c>
      <c r="G226" s="66" t="s">
        <v>272</v>
      </c>
      <c r="H226" s="66" t="s">
        <v>271</v>
      </c>
      <c r="I226" s="66" t="s">
        <v>271</v>
      </c>
      <c r="J226" s="66" t="s">
        <v>271</v>
      </c>
      <c r="K226" s="66" t="s">
        <v>271</v>
      </c>
      <c r="L226" s="66" t="s">
        <v>271</v>
      </c>
      <c r="M226" s="66" t="s">
        <v>271</v>
      </c>
      <c r="N226" s="67">
        <v>0</v>
      </c>
      <c r="O226" s="66" t="s">
        <v>271</v>
      </c>
      <c r="P226" s="65">
        <v>40435</v>
      </c>
      <c r="Q226" s="64">
        <v>3.31</v>
      </c>
      <c r="R226" s="63">
        <v>40435.343472222223</v>
      </c>
    </row>
    <row r="227" spans="1:18">
      <c r="A227" s="66" t="s">
        <v>285</v>
      </c>
      <c r="B227" s="66" t="s">
        <v>287</v>
      </c>
      <c r="C227" s="66" t="s">
        <v>286</v>
      </c>
      <c r="D227" s="65">
        <v>41000</v>
      </c>
      <c r="E227" s="66" t="s">
        <v>266</v>
      </c>
      <c r="F227" s="66" t="s">
        <v>271</v>
      </c>
      <c r="G227" s="66" t="s">
        <v>272</v>
      </c>
      <c r="H227" s="66" t="s">
        <v>271</v>
      </c>
      <c r="I227" s="66" t="s">
        <v>271</v>
      </c>
      <c r="J227" s="66" t="s">
        <v>271</v>
      </c>
      <c r="K227" s="66" t="s">
        <v>271</v>
      </c>
      <c r="L227" s="66" t="s">
        <v>271</v>
      </c>
      <c r="M227" s="66" t="s">
        <v>271</v>
      </c>
      <c r="N227" s="67">
        <v>0</v>
      </c>
      <c r="O227" s="66" t="s">
        <v>271</v>
      </c>
      <c r="P227" s="65">
        <v>41030</v>
      </c>
      <c r="Q227" s="64">
        <v>0.02</v>
      </c>
      <c r="R227" s="63">
        <v>41030.68855324074</v>
      </c>
    </row>
    <row r="228" spans="1:18">
      <c r="A228" s="66" t="s">
        <v>285</v>
      </c>
      <c r="B228" s="66" t="s">
        <v>274</v>
      </c>
      <c r="C228" s="66" t="s">
        <v>273</v>
      </c>
      <c r="D228" s="65">
        <v>42736</v>
      </c>
      <c r="E228" s="66" t="s">
        <v>266</v>
      </c>
      <c r="F228" s="66" t="s">
        <v>271</v>
      </c>
      <c r="G228" s="66" t="s">
        <v>272</v>
      </c>
      <c r="H228" s="66" t="s">
        <v>271</v>
      </c>
      <c r="I228" s="66" t="s">
        <v>271</v>
      </c>
      <c r="J228" s="66" t="s">
        <v>271</v>
      </c>
      <c r="K228" s="66" t="s">
        <v>271</v>
      </c>
      <c r="L228" s="66" t="s">
        <v>271</v>
      </c>
      <c r="M228" s="66" t="s">
        <v>271</v>
      </c>
      <c r="N228" s="67">
        <v>0</v>
      </c>
      <c r="O228" s="66" t="s">
        <v>271</v>
      </c>
      <c r="P228" s="65">
        <v>42767</v>
      </c>
      <c r="Q228" s="64">
        <v>-0.01</v>
      </c>
      <c r="R228" s="63">
        <v>42767.900046296294</v>
      </c>
    </row>
    <row r="229" spans="1:18">
      <c r="A229" s="66" t="s">
        <v>285</v>
      </c>
      <c r="B229" s="66" t="s">
        <v>274</v>
      </c>
      <c r="C229" s="66" t="s">
        <v>273</v>
      </c>
      <c r="D229" s="65">
        <v>43040</v>
      </c>
      <c r="E229" s="66" t="s">
        <v>266</v>
      </c>
      <c r="F229" s="66" t="s">
        <v>271</v>
      </c>
      <c r="G229" s="66" t="s">
        <v>272</v>
      </c>
      <c r="H229" s="66" t="s">
        <v>271</v>
      </c>
      <c r="I229" s="66" t="s">
        <v>271</v>
      </c>
      <c r="J229" s="66" t="s">
        <v>271</v>
      </c>
      <c r="K229" s="66" t="s">
        <v>271</v>
      </c>
      <c r="L229" s="66" t="s">
        <v>271</v>
      </c>
      <c r="M229" s="66" t="s">
        <v>271</v>
      </c>
      <c r="N229" s="67">
        <v>0</v>
      </c>
      <c r="O229" s="66" t="s">
        <v>271</v>
      </c>
      <c r="P229" s="65">
        <v>43070</v>
      </c>
      <c r="Q229" s="64">
        <v>0.08</v>
      </c>
      <c r="R229" s="63">
        <v>43070.780474537038</v>
      </c>
    </row>
    <row r="230" spans="1:18">
      <c r="A230" s="66" t="s">
        <v>285</v>
      </c>
      <c r="B230" s="66" t="s">
        <v>274</v>
      </c>
      <c r="C230" s="66" t="s">
        <v>273</v>
      </c>
      <c r="D230" s="65">
        <v>43101</v>
      </c>
      <c r="E230" s="66" t="s">
        <v>266</v>
      </c>
      <c r="F230" s="66" t="s">
        <v>271</v>
      </c>
      <c r="G230" s="66" t="s">
        <v>272</v>
      </c>
      <c r="H230" s="66" t="s">
        <v>271</v>
      </c>
      <c r="I230" s="66" t="s">
        <v>271</v>
      </c>
      <c r="J230" s="66" t="s">
        <v>271</v>
      </c>
      <c r="K230" s="66" t="s">
        <v>271</v>
      </c>
      <c r="L230" s="66" t="s">
        <v>271</v>
      </c>
      <c r="M230" s="66" t="s">
        <v>271</v>
      </c>
      <c r="N230" s="67">
        <v>0</v>
      </c>
      <c r="O230" s="66" t="s">
        <v>271</v>
      </c>
      <c r="P230" s="65">
        <v>43132</v>
      </c>
      <c r="Q230" s="64">
        <v>-0.03</v>
      </c>
      <c r="R230" s="63">
        <v>43132.616342592592</v>
      </c>
    </row>
    <row r="231" spans="1:18">
      <c r="A231" s="66" t="s">
        <v>284</v>
      </c>
      <c r="B231" s="66" t="s">
        <v>277</v>
      </c>
      <c r="C231" s="66" t="s">
        <v>276</v>
      </c>
      <c r="D231" s="65">
        <v>42370</v>
      </c>
      <c r="E231" s="66" t="s">
        <v>259</v>
      </c>
      <c r="F231" s="66" t="s">
        <v>271</v>
      </c>
      <c r="G231" s="66" t="s">
        <v>272</v>
      </c>
      <c r="H231" s="66" t="s">
        <v>271</v>
      </c>
      <c r="I231" s="66" t="s">
        <v>271</v>
      </c>
      <c r="J231" s="66" t="s">
        <v>271</v>
      </c>
      <c r="K231" s="66" t="s">
        <v>271</v>
      </c>
      <c r="L231" s="66" t="s">
        <v>271</v>
      </c>
      <c r="M231" s="66" t="s">
        <v>271</v>
      </c>
      <c r="N231" s="67">
        <v>0</v>
      </c>
      <c r="O231" s="66" t="s">
        <v>271</v>
      </c>
      <c r="P231" s="65">
        <v>42401</v>
      </c>
      <c r="Q231" s="64">
        <v>0.23</v>
      </c>
      <c r="R231" s="63">
        <v>42401.469293981485</v>
      </c>
    </row>
    <row r="232" spans="1:18">
      <c r="A232" s="66" t="s">
        <v>284</v>
      </c>
      <c r="B232" s="66" t="s">
        <v>277</v>
      </c>
      <c r="C232" s="66" t="s">
        <v>276</v>
      </c>
      <c r="D232" s="65">
        <v>42430</v>
      </c>
      <c r="E232" s="66" t="s">
        <v>259</v>
      </c>
      <c r="F232" s="66" t="s">
        <v>271</v>
      </c>
      <c r="G232" s="66" t="s">
        <v>272</v>
      </c>
      <c r="H232" s="66" t="s">
        <v>271</v>
      </c>
      <c r="I232" s="66" t="s">
        <v>271</v>
      </c>
      <c r="J232" s="66" t="s">
        <v>271</v>
      </c>
      <c r="K232" s="66" t="s">
        <v>271</v>
      </c>
      <c r="L232" s="66" t="s">
        <v>271</v>
      </c>
      <c r="M232" s="66" t="s">
        <v>271</v>
      </c>
      <c r="N232" s="67">
        <v>0</v>
      </c>
      <c r="O232" s="66" t="s">
        <v>271</v>
      </c>
      <c r="P232" s="65">
        <v>42462</v>
      </c>
      <c r="Q232" s="64">
        <v>-0.06</v>
      </c>
      <c r="R232" s="63">
        <v>42462.668634259258</v>
      </c>
    </row>
    <row r="233" spans="1:18">
      <c r="A233" s="66" t="s">
        <v>284</v>
      </c>
      <c r="B233" s="66" t="s">
        <v>274</v>
      </c>
      <c r="C233" s="66" t="s">
        <v>273</v>
      </c>
      <c r="D233" s="65">
        <v>42736</v>
      </c>
      <c r="E233" s="66" t="s">
        <v>259</v>
      </c>
      <c r="F233" s="66" t="s">
        <v>271</v>
      </c>
      <c r="G233" s="66" t="s">
        <v>272</v>
      </c>
      <c r="H233" s="66" t="s">
        <v>271</v>
      </c>
      <c r="I233" s="66" t="s">
        <v>271</v>
      </c>
      <c r="J233" s="66" t="s">
        <v>271</v>
      </c>
      <c r="K233" s="66" t="s">
        <v>271</v>
      </c>
      <c r="L233" s="66" t="s">
        <v>271</v>
      </c>
      <c r="M233" s="66" t="s">
        <v>271</v>
      </c>
      <c r="N233" s="67">
        <v>0</v>
      </c>
      <c r="O233" s="66" t="s">
        <v>271</v>
      </c>
      <c r="P233" s="65">
        <v>42767</v>
      </c>
      <c r="Q233" s="64">
        <v>0.24</v>
      </c>
      <c r="R233" s="63">
        <v>42767.900069444448</v>
      </c>
    </row>
    <row r="234" spans="1:18">
      <c r="A234" s="66" t="s">
        <v>284</v>
      </c>
      <c r="B234" s="66" t="s">
        <v>274</v>
      </c>
      <c r="C234" s="66" t="s">
        <v>273</v>
      </c>
      <c r="D234" s="65">
        <v>43040</v>
      </c>
      <c r="E234" s="66" t="s">
        <v>259</v>
      </c>
      <c r="F234" s="66" t="s">
        <v>271</v>
      </c>
      <c r="G234" s="66" t="s">
        <v>272</v>
      </c>
      <c r="H234" s="66" t="s">
        <v>271</v>
      </c>
      <c r="I234" s="66" t="s">
        <v>271</v>
      </c>
      <c r="J234" s="66" t="s">
        <v>271</v>
      </c>
      <c r="K234" s="66" t="s">
        <v>271</v>
      </c>
      <c r="L234" s="66" t="s">
        <v>271</v>
      </c>
      <c r="M234" s="66" t="s">
        <v>271</v>
      </c>
      <c r="N234" s="67">
        <v>0</v>
      </c>
      <c r="O234" s="66" t="s">
        <v>271</v>
      </c>
      <c r="P234" s="65">
        <v>43070</v>
      </c>
      <c r="Q234" s="64">
        <v>0.02</v>
      </c>
      <c r="R234" s="63">
        <v>43070.780474537038</v>
      </c>
    </row>
    <row r="235" spans="1:18">
      <c r="A235" s="66" t="s">
        <v>284</v>
      </c>
      <c r="B235" s="66" t="s">
        <v>274</v>
      </c>
      <c r="C235" s="66" t="s">
        <v>273</v>
      </c>
      <c r="D235" s="65">
        <v>43101</v>
      </c>
      <c r="E235" s="66" t="s">
        <v>259</v>
      </c>
      <c r="F235" s="66" t="s">
        <v>271</v>
      </c>
      <c r="G235" s="66" t="s">
        <v>272</v>
      </c>
      <c r="H235" s="66" t="s">
        <v>271</v>
      </c>
      <c r="I235" s="66" t="s">
        <v>271</v>
      </c>
      <c r="J235" s="66" t="s">
        <v>271</v>
      </c>
      <c r="K235" s="66" t="s">
        <v>271</v>
      </c>
      <c r="L235" s="66" t="s">
        <v>271</v>
      </c>
      <c r="M235" s="66" t="s">
        <v>271</v>
      </c>
      <c r="N235" s="67">
        <v>0</v>
      </c>
      <c r="O235" s="66" t="s">
        <v>271</v>
      </c>
      <c r="P235" s="65">
        <v>43132</v>
      </c>
      <c r="Q235" s="64">
        <v>-0.05</v>
      </c>
      <c r="R235" s="63">
        <v>43132.616354166668</v>
      </c>
    </row>
    <row r="236" spans="1:18">
      <c r="A236" s="66" t="s">
        <v>283</v>
      </c>
      <c r="B236" s="66" t="s">
        <v>277</v>
      </c>
      <c r="C236" s="66" t="s">
        <v>276</v>
      </c>
      <c r="D236" s="65">
        <v>42370</v>
      </c>
      <c r="E236" s="66" t="s">
        <v>260</v>
      </c>
      <c r="F236" s="66" t="s">
        <v>271</v>
      </c>
      <c r="G236" s="66" t="s">
        <v>272</v>
      </c>
      <c r="H236" s="66" t="s">
        <v>271</v>
      </c>
      <c r="I236" s="66" t="s">
        <v>271</v>
      </c>
      <c r="J236" s="66" t="s">
        <v>271</v>
      </c>
      <c r="K236" s="66" t="s">
        <v>271</v>
      </c>
      <c r="L236" s="66" t="s">
        <v>271</v>
      </c>
      <c r="M236" s="66" t="s">
        <v>271</v>
      </c>
      <c r="N236" s="67">
        <v>0</v>
      </c>
      <c r="O236" s="66" t="s">
        <v>271</v>
      </c>
      <c r="P236" s="65">
        <v>42401</v>
      </c>
      <c r="Q236" s="64">
        <v>0.01</v>
      </c>
      <c r="R236" s="63">
        <v>42401.469305555554</v>
      </c>
    </row>
    <row r="237" spans="1:18">
      <c r="A237" s="66" t="s">
        <v>283</v>
      </c>
      <c r="B237" s="66" t="s">
        <v>274</v>
      </c>
      <c r="C237" s="66" t="s">
        <v>273</v>
      </c>
      <c r="D237" s="65">
        <v>42736</v>
      </c>
      <c r="E237" s="66" t="s">
        <v>260</v>
      </c>
      <c r="F237" s="66" t="s">
        <v>271</v>
      </c>
      <c r="G237" s="66" t="s">
        <v>272</v>
      </c>
      <c r="H237" s="66" t="s">
        <v>271</v>
      </c>
      <c r="I237" s="66" t="s">
        <v>271</v>
      </c>
      <c r="J237" s="66" t="s">
        <v>271</v>
      </c>
      <c r="K237" s="66" t="s">
        <v>271</v>
      </c>
      <c r="L237" s="66" t="s">
        <v>271</v>
      </c>
      <c r="M237" s="66" t="s">
        <v>271</v>
      </c>
      <c r="N237" s="67">
        <v>0</v>
      </c>
      <c r="O237" s="66" t="s">
        <v>271</v>
      </c>
      <c r="P237" s="65">
        <v>42767</v>
      </c>
      <c r="Q237" s="64">
        <v>0.01</v>
      </c>
      <c r="R237" s="63">
        <v>42767.900081018517</v>
      </c>
    </row>
    <row r="238" spans="1:18">
      <c r="A238" s="66" t="s">
        <v>283</v>
      </c>
      <c r="B238" s="66" t="s">
        <v>274</v>
      </c>
      <c r="C238" s="66" t="s">
        <v>273</v>
      </c>
      <c r="D238" s="65">
        <v>43101</v>
      </c>
      <c r="E238" s="66" t="s">
        <v>260</v>
      </c>
      <c r="F238" s="66" t="s">
        <v>271</v>
      </c>
      <c r="G238" s="66" t="s">
        <v>272</v>
      </c>
      <c r="H238" s="66" t="s">
        <v>271</v>
      </c>
      <c r="I238" s="66" t="s">
        <v>271</v>
      </c>
      <c r="J238" s="66" t="s">
        <v>271</v>
      </c>
      <c r="K238" s="66" t="s">
        <v>271</v>
      </c>
      <c r="L238" s="66" t="s">
        <v>271</v>
      </c>
      <c r="M238" s="66" t="s">
        <v>271</v>
      </c>
      <c r="N238" s="67">
        <v>0</v>
      </c>
      <c r="O238" s="66" t="s">
        <v>271</v>
      </c>
      <c r="P238" s="65">
        <v>43132</v>
      </c>
      <c r="Q238" s="64">
        <v>-0.01</v>
      </c>
      <c r="R238" s="63">
        <v>43132.616354166668</v>
      </c>
    </row>
    <row r="239" spans="1:18">
      <c r="A239" s="66" t="s">
        <v>282</v>
      </c>
      <c r="B239" s="66" t="s">
        <v>277</v>
      </c>
      <c r="C239" s="66" t="s">
        <v>276</v>
      </c>
      <c r="D239" s="65">
        <v>42430</v>
      </c>
      <c r="E239" s="66" t="s">
        <v>257</v>
      </c>
      <c r="F239" s="66" t="s">
        <v>271</v>
      </c>
      <c r="G239" s="66" t="s">
        <v>272</v>
      </c>
      <c r="H239" s="66" t="s">
        <v>271</v>
      </c>
      <c r="I239" s="66" t="s">
        <v>271</v>
      </c>
      <c r="J239" s="66" t="s">
        <v>271</v>
      </c>
      <c r="K239" s="66" t="s">
        <v>271</v>
      </c>
      <c r="L239" s="66" t="s">
        <v>271</v>
      </c>
      <c r="M239" s="66" t="s">
        <v>271</v>
      </c>
      <c r="N239" s="67">
        <v>0</v>
      </c>
      <c r="O239" s="66" t="s">
        <v>271</v>
      </c>
      <c r="P239" s="65">
        <v>42462</v>
      </c>
      <c r="Q239" s="64">
        <v>6.92</v>
      </c>
      <c r="R239" s="63">
        <v>42462.668645833335</v>
      </c>
    </row>
    <row r="240" spans="1:18">
      <c r="A240" s="66" t="s">
        <v>282</v>
      </c>
      <c r="B240" s="66" t="s">
        <v>274</v>
      </c>
      <c r="C240" s="66" t="s">
        <v>273</v>
      </c>
      <c r="D240" s="65">
        <v>42736</v>
      </c>
      <c r="E240" s="66" t="s">
        <v>257</v>
      </c>
      <c r="F240" s="66" t="s">
        <v>271</v>
      </c>
      <c r="G240" s="66" t="s">
        <v>272</v>
      </c>
      <c r="H240" s="66" t="s">
        <v>271</v>
      </c>
      <c r="I240" s="66" t="s">
        <v>271</v>
      </c>
      <c r="J240" s="66" t="s">
        <v>271</v>
      </c>
      <c r="K240" s="66" t="s">
        <v>271</v>
      </c>
      <c r="L240" s="66" t="s">
        <v>271</v>
      </c>
      <c r="M240" s="66" t="s">
        <v>271</v>
      </c>
      <c r="N240" s="67">
        <v>0</v>
      </c>
      <c r="O240" s="66" t="s">
        <v>271</v>
      </c>
      <c r="P240" s="65">
        <v>42767</v>
      </c>
      <c r="Q240" s="64">
        <v>1.82</v>
      </c>
      <c r="R240" s="63">
        <v>42767.90011574074</v>
      </c>
    </row>
    <row r="241" spans="1:18">
      <c r="A241" s="66" t="s">
        <v>282</v>
      </c>
      <c r="B241" s="66" t="s">
        <v>274</v>
      </c>
      <c r="C241" s="66" t="s">
        <v>273</v>
      </c>
      <c r="D241" s="65">
        <v>43040</v>
      </c>
      <c r="E241" s="66" t="s">
        <v>257</v>
      </c>
      <c r="F241" s="66" t="s">
        <v>271</v>
      </c>
      <c r="G241" s="66" t="s">
        <v>272</v>
      </c>
      <c r="H241" s="66" t="s">
        <v>271</v>
      </c>
      <c r="I241" s="66" t="s">
        <v>271</v>
      </c>
      <c r="J241" s="66" t="s">
        <v>271</v>
      </c>
      <c r="K241" s="66" t="s">
        <v>271</v>
      </c>
      <c r="L241" s="66" t="s">
        <v>271</v>
      </c>
      <c r="M241" s="66" t="s">
        <v>271</v>
      </c>
      <c r="N241" s="67">
        <v>0</v>
      </c>
      <c r="O241" s="66" t="s">
        <v>271</v>
      </c>
      <c r="P241" s="65">
        <v>43070</v>
      </c>
      <c r="Q241" s="64">
        <v>0.31</v>
      </c>
      <c r="R241" s="63">
        <v>43070.780486111114</v>
      </c>
    </row>
    <row r="242" spans="1:18">
      <c r="A242" s="66" t="s">
        <v>282</v>
      </c>
      <c r="B242" s="66" t="s">
        <v>274</v>
      </c>
      <c r="C242" s="66" t="s">
        <v>273</v>
      </c>
      <c r="D242" s="65">
        <v>43101</v>
      </c>
      <c r="E242" s="66" t="s">
        <v>257</v>
      </c>
      <c r="F242" s="66" t="s">
        <v>271</v>
      </c>
      <c r="G242" s="66" t="s">
        <v>272</v>
      </c>
      <c r="H242" s="66" t="s">
        <v>271</v>
      </c>
      <c r="I242" s="66" t="s">
        <v>271</v>
      </c>
      <c r="J242" s="66" t="s">
        <v>271</v>
      </c>
      <c r="K242" s="66" t="s">
        <v>271</v>
      </c>
      <c r="L242" s="66" t="s">
        <v>271</v>
      </c>
      <c r="M242" s="66" t="s">
        <v>271</v>
      </c>
      <c r="N242" s="67">
        <v>0</v>
      </c>
      <c r="O242" s="66" t="s">
        <v>271</v>
      </c>
      <c r="P242" s="65">
        <v>43132</v>
      </c>
      <c r="Q242" s="64">
        <v>0.28000000000000003</v>
      </c>
      <c r="R242" s="63">
        <v>43132.616365740738</v>
      </c>
    </row>
    <row r="243" spans="1:18">
      <c r="A243" s="66" t="s">
        <v>281</v>
      </c>
      <c r="B243" s="66" t="s">
        <v>277</v>
      </c>
      <c r="C243" s="66" t="s">
        <v>276</v>
      </c>
      <c r="D243" s="65">
        <v>42430</v>
      </c>
      <c r="E243" s="66" t="s">
        <v>256</v>
      </c>
      <c r="F243" s="66" t="s">
        <v>271</v>
      </c>
      <c r="G243" s="66" t="s">
        <v>272</v>
      </c>
      <c r="H243" s="66" t="s">
        <v>271</v>
      </c>
      <c r="I243" s="66" t="s">
        <v>271</v>
      </c>
      <c r="J243" s="66" t="s">
        <v>271</v>
      </c>
      <c r="K243" s="66" t="s">
        <v>271</v>
      </c>
      <c r="L243" s="66" t="s">
        <v>271</v>
      </c>
      <c r="M243" s="66" t="s">
        <v>271</v>
      </c>
      <c r="N243" s="67">
        <v>0</v>
      </c>
      <c r="O243" s="66" t="s">
        <v>271</v>
      </c>
      <c r="P243" s="65">
        <v>42462</v>
      </c>
      <c r="Q243" s="64">
        <v>3.93</v>
      </c>
      <c r="R243" s="63">
        <v>42462.668645833335</v>
      </c>
    </row>
    <row r="244" spans="1:18">
      <c r="A244" s="66" t="s">
        <v>281</v>
      </c>
      <c r="B244" s="66" t="s">
        <v>274</v>
      </c>
      <c r="C244" s="66" t="s">
        <v>273</v>
      </c>
      <c r="D244" s="65">
        <v>42736</v>
      </c>
      <c r="E244" s="66" t="s">
        <v>256</v>
      </c>
      <c r="F244" s="66" t="s">
        <v>271</v>
      </c>
      <c r="G244" s="66" t="s">
        <v>272</v>
      </c>
      <c r="H244" s="66" t="s">
        <v>271</v>
      </c>
      <c r="I244" s="66" t="s">
        <v>271</v>
      </c>
      <c r="J244" s="66" t="s">
        <v>271</v>
      </c>
      <c r="K244" s="66" t="s">
        <v>271</v>
      </c>
      <c r="L244" s="66" t="s">
        <v>271</v>
      </c>
      <c r="M244" s="66" t="s">
        <v>271</v>
      </c>
      <c r="N244" s="67">
        <v>0</v>
      </c>
      <c r="O244" s="66" t="s">
        <v>271</v>
      </c>
      <c r="P244" s="65">
        <v>42767</v>
      </c>
      <c r="Q244" s="64">
        <v>0.33</v>
      </c>
      <c r="R244" s="63">
        <v>42767.900150462963</v>
      </c>
    </row>
    <row r="245" spans="1:18">
      <c r="A245" s="66" t="s">
        <v>281</v>
      </c>
      <c r="B245" s="66" t="s">
        <v>274</v>
      </c>
      <c r="C245" s="66" t="s">
        <v>273</v>
      </c>
      <c r="D245" s="65">
        <v>43040</v>
      </c>
      <c r="E245" s="66" t="s">
        <v>256</v>
      </c>
      <c r="F245" s="66" t="s">
        <v>271</v>
      </c>
      <c r="G245" s="66" t="s">
        <v>272</v>
      </c>
      <c r="H245" s="66" t="s">
        <v>271</v>
      </c>
      <c r="I245" s="66" t="s">
        <v>271</v>
      </c>
      <c r="J245" s="66" t="s">
        <v>271</v>
      </c>
      <c r="K245" s="66" t="s">
        <v>271</v>
      </c>
      <c r="L245" s="66" t="s">
        <v>271</v>
      </c>
      <c r="M245" s="66" t="s">
        <v>271</v>
      </c>
      <c r="N245" s="67">
        <v>0</v>
      </c>
      <c r="O245" s="66" t="s">
        <v>271</v>
      </c>
      <c r="P245" s="65">
        <v>43070</v>
      </c>
      <c r="Q245" s="64">
        <v>0.15</v>
      </c>
      <c r="R245" s="63">
        <v>43070.780486111114</v>
      </c>
    </row>
    <row r="246" spans="1:18">
      <c r="A246" s="66" t="s">
        <v>281</v>
      </c>
      <c r="B246" s="66" t="s">
        <v>274</v>
      </c>
      <c r="C246" s="66" t="s">
        <v>273</v>
      </c>
      <c r="D246" s="65">
        <v>43101</v>
      </c>
      <c r="E246" s="66" t="s">
        <v>256</v>
      </c>
      <c r="F246" s="66" t="s">
        <v>271</v>
      </c>
      <c r="G246" s="66" t="s">
        <v>272</v>
      </c>
      <c r="H246" s="66" t="s">
        <v>271</v>
      </c>
      <c r="I246" s="66" t="s">
        <v>271</v>
      </c>
      <c r="J246" s="66" t="s">
        <v>271</v>
      </c>
      <c r="K246" s="66" t="s">
        <v>271</v>
      </c>
      <c r="L246" s="66" t="s">
        <v>271</v>
      </c>
      <c r="M246" s="66" t="s">
        <v>271</v>
      </c>
      <c r="N246" s="67">
        <v>0</v>
      </c>
      <c r="O246" s="66" t="s">
        <v>271</v>
      </c>
      <c r="P246" s="65">
        <v>43132</v>
      </c>
      <c r="Q246" s="64">
        <v>-0.14000000000000001</v>
      </c>
      <c r="R246" s="63">
        <v>43132.616365740738</v>
      </c>
    </row>
    <row r="247" spans="1:18">
      <c r="A247" s="66" t="s">
        <v>280</v>
      </c>
      <c r="B247" s="66" t="s">
        <v>277</v>
      </c>
      <c r="C247" s="66" t="s">
        <v>276</v>
      </c>
      <c r="D247" s="65">
        <v>42430</v>
      </c>
      <c r="E247" s="66" t="s">
        <v>255</v>
      </c>
      <c r="F247" s="66" t="s">
        <v>271</v>
      </c>
      <c r="G247" s="66" t="s">
        <v>272</v>
      </c>
      <c r="H247" s="66" t="s">
        <v>271</v>
      </c>
      <c r="I247" s="66" t="s">
        <v>271</v>
      </c>
      <c r="J247" s="66" t="s">
        <v>271</v>
      </c>
      <c r="K247" s="66" t="s">
        <v>271</v>
      </c>
      <c r="L247" s="66" t="s">
        <v>271</v>
      </c>
      <c r="M247" s="66" t="s">
        <v>271</v>
      </c>
      <c r="N247" s="67">
        <v>0</v>
      </c>
      <c r="O247" s="66" t="s">
        <v>271</v>
      </c>
      <c r="P247" s="65">
        <v>42462</v>
      </c>
      <c r="Q247" s="64">
        <v>4.6100000000000003</v>
      </c>
      <c r="R247" s="63">
        <v>42462.668645833335</v>
      </c>
    </row>
    <row r="248" spans="1:18">
      <c r="A248" s="66" t="s">
        <v>280</v>
      </c>
      <c r="B248" s="66" t="s">
        <v>274</v>
      </c>
      <c r="C248" s="66" t="s">
        <v>273</v>
      </c>
      <c r="D248" s="65">
        <v>42736</v>
      </c>
      <c r="E248" s="66" t="s">
        <v>255</v>
      </c>
      <c r="F248" s="66" t="s">
        <v>271</v>
      </c>
      <c r="G248" s="66" t="s">
        <v>272</v>
      </c>
      <c r="H248" s="66" t="s">
        <v>271</v>
      </c>
      <c r="I248" s="66" t="s">
        <v>271</v>
      </c>
      <c r="J248" s="66" t="s">
        <v>271</v>
      </c>
      <c r="K248" s="66" t="s">
        <v>271</v>
      </c>
      <c r="L248" s="66" t="s">
        <v>271</v>
      </c>
      <c r="M248" s="66" t="s">
        <v>271</v>
      </c>
      <c r="N248" s="67">
        <v>0</v>
      </c>
      <c r="O248" s="66" t="s">
        <v>271</v>
      </c>
      <c r="P248" s="65">
        <v>42767</v>
      </c>
      <c r="Q248" s="64">
        <v>0.86</v>
      </c>
      <c r="R248" s="63">
        <v>42767.900173611109</v>
      </c>
    </row>
    <row r="249" spans="1:18">
      <c r="A249" s="66" t="s">
        <v>280</v>
      </c>
      <c r="B249" s="66" t="s">
        <v>274</v>
      </c>
      <c r="C249" s="66" t="s">
        <v>273</v>
      </c>
      <c r="D249" s="65">
        <v>43040</v>
      </c>
      <c r="E249" s="66" t="s">
        <v>255</v>
      </c>
      <c r="F249" s="66" t="s">
        <v>271</v>
      </c>
      <c r="G249" s="66" t="s">
        <v>272</v>
      </c>
      <c r="H249" s="66" t="s">
        <v>271</v>
      </c>
      <c r="I249" s="66" t="s">
        <v>271</v>
      </c>
      <c r="J249" s="66" t="s">
        <v>271</v>
      </c>
      <c r="K249" s="66" t="s">
        <v>271</v>
      </c>
      <c r="L249" s="66" t="s">
        <v>271</v>
      </c>
      <c r="M249" s="66" t="s">
        <v>271</v>
      </c>
      <c r="N249" s="67">
        <v>0</v>
      </c>
      <c r="O249" s="66" t="s">
        <v>271</v>
      </c>
      <c r="P249" s="65">
        <v>43070</v>
      </c>
      <c r="Q249" s="64">
        <v>0.19</v>
      </c>
      <c r="R249" s="63">
        <v>43070.780497685184</v>
      </c>
    </row>
    <row r="250" spans="1:18">
      <c r="A250" s="66" t="s">
        <v>280</v>
      </c>
      <c r="B250" s="66" t="s">
        <v>274</v>
      </c>
      <c r="C250" s="66" t="s">
        <v>273</v>
      </c>
      <c r="D250" s="65">
        <v>43101</v>
      </c>
      <c r="E250" s="66" t="s">
        <v>255</v>
      </c>
      <c r="F250" s="66" t="s">
        <v>271</v>
      </c>
      <c r="G250" s="66" t="s">
        <v>272</v>
      </c>
      <c r="H250" s="66" t="s">
        <v>271</v>
      </c>
      <c r="I250" s="66" t="s">
        <v>271</v>
      </c>
      <c r="J250" s="66" t="s">
        <v>271</v>
      </c>
      <c r="K250" s="66" t="s">
        <v>271</v>
      </c>
      <c r="L250" s="66" t="s">
        <v>271</v>
      </c>
      <c r="M250" s="66" t="s">
        <v>271</v>
      </c>
      <c r="N250" s="67">
        <v>0</v>
      </c>
      <c r="O250" s="66" t="s">
        <v>271</v>
      </c>
      <c r="P250" s="65">
        <v>43132</v>
      </c>
      <c r="Q250" s="64">
        <v>-0.21</v>
      </c>
      <c r="R250" s="63">
        <v>43132.616377314815</v>
      </c>
    </row>
    <row r="251" spans="1:18">
      <c r="A251" s="66" t="s">
        <v>279</v>
      </c>
      <c r="B251" s="66" t="s">
        <v>277</v>
      </c>
      <c r="C251" s="66" t="s">
        <v>276</v>
      </c>
      <c r="D251" s="65">
        <v>42430</v>
      </c>
      <c r="E251" s="66" t="s">
        <v>254</v>
      </c>
      <c r="F251" s="66" t="s">
        <v>271</v>
      </c>
      <c r="G251" s="66" t="s">
        <v>272</v>
      </c>
      <c r="H251" s="66" t="s">
        <v>271</v>
      </c>
      <c r="I251" s="66" t="s">
        <v>271</v>
      </c>
      <c r="J251" s="66" t="s">
        <v>271</v>
      </c>
      <c r="K251" s="66" t="s">
        <v>271</v>
      </c>
      <c r="L251" s="66" t="s">
        <v>271</v>
      </c>
      <c r="M251" s="66" t="s">
        <v>271</v>
      </c>
      <c r="N251" s="67">
        <v>0</v>
      </c>
      <c r="O251" s="66" t="s">
        <v>271</v>
      </c>
      <c r="P251" s="65">
        <v>42462</v>
      </c>
      <c r="Q251" s="64">
        <v>3.52</v>
      </c>
      <c r="R251" s="63">
        <v>42462.668657407405</v>
      </c>
    </row>
    <row r="252" spans="1:18">
      <c r="A252" s="66" t="s">
        <v>279</v>
      </c>
      <c r="B252" s="66" t="s">
        <v>274</v>
      </c>
      <c r="C252" s="66" t="s">
        <v>273</v>
      </c>
      <c r="D252" s="65">
        <v>42736</v>
      </c>
      <c r="E252" s="66" t="s">
        <v>254</v>
      </c>
      <c r="F252" s="66" t="s">
        <v>271</v>
      </c>
      <c r="G252" s="66" t="s">
        <v>272</v>
      </c>
      <c r="H252" s="66" t="s">
        <v>271</v>
      </c>
      <c r="I252" s="66" t="s">
        <v>271</v>
      </c>
      <c r="J252" s="66" t="s">
        <v>271</v>
      </c>
      <c r="K252" s="66" t="s">
        <v>271</v>
      </c>
      <c r="L252" s="66" t="s">
        <v>271</v>
      </c>
      <c r="M252" s="66" t="s">
        <v>271</v>
      </c>
      <c r="N252" s="67">
        <v>0</v>
      </c>
      <c r="O252" s="66" t="s">
        <v>271</v>
      </c>
      <c r="P252" s="65">
        <v>42767</v>
      </c>
      <c r="Q252" s="64">
        <v>0.38</v>
      </c>
      <c r="R252" s="63">
        <v>42767.900208333333</v>
      </c>
    </row>
    <row r="253" spans="1:18">
      <c r="A253" s="66" t="s">
        <v>279</v>
      </c>
      <c r="B253" s="66" t="s">
        <v>274</v>
      </c>
      <c r="C253" s="66" t="s">
        <v>273</v>
      </c>
      <c r="D253" s="65">
        <v>43040</v>
      </c>
      <c r="E253" s="66" t="s">
        <v>254</v>
      </c>
      <c r="F253" s="66" t="s">
        <v>271</v>
      </c>
      <c r="G253" s="66" t="s">
        <v>272</v>
      </c>
      <c r="H253" s="66" t="s">
        <v>271</v>
      </c>
      <c r="I253" s="66" t="s">
        <v>271</v>
      </c>
      <c r="J253" s="66" t="s">
        <v>271</v>
      </c>
      <c r="K253" s="66" t="s">
        <v>271</v>
      </c>
      <c r="L253" s="66" t="s">
        <v>271</v>
      </c>
      <c r="M253" s="66" t="s">
        <v>271</v>
      </c>
      <c r="N253" s="67">
        <v>0</v>
      </c>
      <c r="O253" s="66" t="s">
        <v>271</v>
      </c>
      <c r="P253" s="65">
        <v>43070</v>
      </c>
      <c r="Q253" s="64">
        <v>0.14000000000000001</v>
      </c>
      <c r="R253" s="63">
        <v>43070.780497685184</v>
      </c>
    </row>
    <row r="254" spans="1:18">
      <c r="A254" s="66" t="s">
        <v>279</v>
      </c>
      <c r="B254" s="66" t="s">
        <v>274</v>
      </c>
      <c r="C254" s="66" t="s">
        <v>273</v>
      </c>
      <c r="D254" s="65">
        <v>43101</v>
      </c>
      <c r="E254" s="66" t="s">
        <v>254</v>
      </c>
      <c r="F254" s="66" t="s">
        <v>271</v>
      </c>
      <c r="G254" s="66" t="s">
        <v>272</v>
      </c>
      <c r="H254" s="66" t="s">
        <v>271</v>
      </c>
      <c r="I254" s="66" t="s">
        <v>271</v>
      </c>
      <c r="J254" s="66" t="s">
        <v>271</v>
      </c>
      <c r="K254" s="66" t="s">
        <v>271</v>
      </c>
      <c r="L254" s="66" t="s">
        <v>271</v>
      </c>
      <c r="M254" s="66" t="s">
        <v>271</v>
      </c>
      <c r="N254" s="67">
        <v>0</v>
      </c>
      <c r="O254" s="66" t="s">
        <v>271</v>
      </c>
      <c r="P254" s="65">
        <v>43132</v>
      </c>
      <c r="Q254" s="64">
        <v>-0.15</v>
      </c>
      <c r="R254" s="63">
        <v>43132.616377314815</v>
      </c>
    </row>
    <row r="255" spans="1:18">
      <c r="A255" s="66" t="s">
        <v>278</v>
      </c>
      <c r="B255" s="66" t="s">
        <v>277</v>
      </c>
      <c r="C255" s="66" t="s">
        <v>276</v>
      </c>
      <c r="D255" s="65">
        <v>42430</v>
      </c>
      <c r="E255" s="66" t="s">
        <v>253</v>
      </c>
      <c r="F255" s="66" t="s">
        <v>271</v>
      </c>
      <c r="G255" s="66" t="s">
        <v>272</v>
      </c>
      <c r="H255" s="66" t="s">
        <v>271</v>
      </c>
      <c r="I255" s="66" t="s">
        <v>271</v>
      </c>
      <c r="J255" s="66" t="s">
        <v>271</v>
      </c>
      <c r="K255" s="66" t="s">
        <v>271</v>
      </c>
      <c r="L255" s="66" t="s">
        <v>271</v>
      </c>
      <c r="M255" s="66" t="s">
        <v>271</v>
      </c>
      <c r="N255" s="67">
        <v>0</v>
      </c>
      <c r="O255" s="66" t="s">
        <v>271</v>
      </c>
      <c r="P255" s="65">
        <v>42462</v>
      </c>
      <c r="Q255" s="64">
        <v>1.99</v>
      </c>
      <c r="R255" s="63">
        <v>42462.668657407405</v>
      </c>
    </row>
    <row r="256" spans="1:18">
      <c r="A256" s="66" t="s">
        <v>278</v>
      </c>
      <c r="B256" s="66" t="s">
        <v>274</v>
      </c>
      <c r="C256" s="66" t="s">
        <v>273</v>
      </c>
      <c r="D256" s="65">
        <v>42736</v>
      </c>
      <c r="E256" s="66" t="s">
        <v>253</v>
      </c>
      <c r="F256" s="66" t="s">
        <v>271</v>
      </c>
      <c r="G256" s="66" t="s">
        <v>272</v>
      </c>
      <c r="H256" s="66" t="s">
        <v>271</v>
      </c>
      <c r="I256" s="66" t="s">
        <v>271</v>
      </c>
      <c r="J256" s="66" t="s">
        <v>271</v>
      </c>
      <c r="K256" s="66" t="s">
        <v>271</v>
      </c>
      <c r="L256" s="66" t="s">
        <v>271</v>
      </c>
      <c r="M256" s="66" t="s">
        <v>271</v>
      </c>
      <c r="N256" s="67">
        <v>0</v>
      </c>
      <c r="O256" s="66" t="s">
        <v>271</v>
      </c>
      <c r="P256" s="65">
        <v>42767</v>
      </c>
      <c r="Q256" s="64">
        <v>0.33</v>
      </c>
      <c r="R256" s="63">
        <v>42767.900219907409</v>
      </c>
    </row>
    <row r="257" spans="1:18">
      <c r="A257" s="66" t="s">
        <v>278</v>
      </c>
      <c r="B257" s="66" t="s">
        <v>274</v>
      </c>
      <c r="C257" s="66" t="s">
        <v>273</v>
      </c>
      <c r="D257" s="65">
        <v>43040</v>
      </c>
      <c r="E257" s="66" t="s">
        <v>253</v>
      </c>
      <c r="F257" s="66" t="s">
        <v>271</v>
      </c>
      <c r="G257" s="66" t="s">
        <v>272</v>
      </c>
      <c r="H257" s="66" t="s">
        <v>271</v>
      </c>
      <c r="I257" s="66" t="s">
        <v>271</v>
      </c>
      <c r="J257" s="66" t="s">
        <v>271</v>
      </c>
      <c r="K257" s="66" t="s">
        <v>271</v>
      </c>
      <c r="L257" s="66" t="s">
        <v>271</v>
      </c>
      <c r="M257" s="66" t="s">
        <v>271</v>
      </c>
      <c r="N257" s="67">
        <v>0</v>
      </c>
      <c r="O257" s="66" t="s">
        <v>271</v>
      </c>
      <c r="P257" s="65">
        <v>43070</v>
      </c>
      <c r="Q257" s="64">
        <v>0.08</v>
      </c>
      <c r="R257" s="63">
        <v>43070.780509259261</v>
      </c>
    </row>
    <row r="258" spans="1:18">
      <c r="A258" s="66" t="s">
        <v>278</v>
      </c>
      <c r="B258" s="66" t="s">
        <v>274</v>
      </c>
      <c r="C258" s="66" t="s">
        <v>273</v>
      </c>
      <c r="D258" s="65">
        <v>43101</v>
      </c>
      <c r="E258" s="66" t="s">
        <v>253</v>
      </c>
      <c r="F258" s="66" t="s">
        <v>271</v>
      </c>
      <c r="G258" s="66" t="s">
        <v>272</v>
      </c>
      <c r="H258" s="66" t="s">
        <v>271</v>
      </c>
      <c r="I258" s="66" t="s">
        <v>271</v>
      </c>
      <c r="J258" s="66" t="s">
        <v>271</v>
      </c>
      <c r="K258" s="66" t="s">
        <v>271</v>
      </c>
      <c r="L258" s="66" t="s">
        <v>271</v>
      </c>
      <c r="M258" s="66" t="s">
        <v>271</v>
      </c>
      <c r="N258" s="67">
        <v>0</v>
      </c>
      <c r="O258" s="66" t="s">
        <v>271</v>
      </c>
      <c r="P258" s="65">
        <v>43132</v>
      </c>
      <c r="Q258" s="64">
        <v>0.01</v>
      </c>
      <c r="R258" s="63">
        <v>43132.616388888891</v>
      </c>
    </row>
    <row r="259" spans="1:18">
      <c r="A259" s="66" t="s">
        <v>275</v>
      </c>
      <c r="B259" s="66" t="s">
        <v>277</v>
      </c>
      <c r="C259" s="66" t="s">
        <v>276</v>
      </c>
      <c r="D259" s="65">
        <v>42430</v>
      </c>
      <c r="E259" s="66" t="s">
        <v>252</v>
      </c>
      <c r="F259" s="66" t="s">
        <v>271</v>
      </c>
      <c r="G259" s="66" t="s">
        <v>272</v>
      </c>
      <c r="H259" s="66" t="s">
        <v>271</v>
      </c>
      <c r="I259" s="66" t="s">
        <v>271</v>
      </c>
      <c r="J259" s="66" t="s">
        <v>271</v>
      </c>
      <c r="K259" s="66" t="s">
        <v>271</v>
      </c>
      <c r="L259" s="66" t="s">
        <v>271</v>
      </c>
      <c r="M259" s="66" t="s">
        <v>271</v>
      </c>
      <c r="N259" s="67">
        <v>0</v>
      </c>
      <c r="O259" s="66" t="s">
        <v>271</v>
      </c>
      <c r="P259" s="65">
        <v>42462</v>
      </c>
      <c r="Q259" s="64">
        <v>0.33</v>
      </c>
      <c r="R259" s="63">
        <v>42462.668657407405</v>
      </c>
    </row>
    <row r="260" spans="1:18">
      <c r="A260" s="66" t="s">
        <v>275</v>
      </c>
      <c r="B260" s="66" t="s">
        <v>274</v>
      </c>
      <c r="C260" s="66" t="s">
        <v>273</v>
      </c>
      <c r="D260" s="65">
        <v>42736</v>
      </c>
      <c r="E260" s="66" t="s">
        <v>252</v>
      </c>
      <c r="F260" s="66" t="s">
        <v>271</v>
      </c>
      <c r="G260" s="66" t="s">
        <v>272</v>
      </c>
      <c r="H260" s="66" t="s">
        <v>271</v>
      </c>
      <c r="I260" s="66" t="s">
        <v>271</v>
      </c>
      <c r="J260" s="66" t="s">
        <v>271</v>
      </c>
      <c r="K260" s="66" t="s">
        <v>271</v>
      </c>
      <c r="L260" s="66" t="s">
        <v>271</v>
      </c>
      <c r="M260" s="66" t="s">
        <v>271</v>
      </c>
      <c r="N260" s="67">
        <v>0</v>
      </c>
      <c r="O260" s="66" t="s">
        <v>271</v>
      </c>
      <c r="P260" s="65">
        <v>42767</v>
      </c>
      <c r="Q260" s="64">
        <v>0.33</v>
      </c>
      <c r="R260" s="63">
        <v>42767.900243055556</v>
      </c>
    </row>
    <row r="261" spans="1:18">
      <c r="A261" s="66" t="s">
        <v>275</v>
      </c>
      <c r="B261" s="66" t="s">
        <v>274</v>
      </c>
      <c r="C261" s="66" t="s">
        <v>273</v>
      </c>
      <c r="D261" s="65">
        <v>43040</v>
      </c>
      <c r="E261" s="66" t="s">
        <v>252</v>
      </c>
      <c r="F261" s="66" t="s">
        <v>271</v>
      </c>
      <c r="G261" s="66" t="s">
        <v>272</v>
      </c>
      <c r="H261" s="66" t="s">
        <v>271</v>
      </c>
      <c r="I261" s="66" t="s">
        <v>271</v>
      </c>
      <c r="J261" s="66" t="s">
        <v>271</v>
      </c>
      <c r="K261" s="66" t="s">
        <v>271</v>
      </c>
      <c r="L261" s="66" t="s">
        <v>271</v>
      </c>
      <c r="M261" s="66" t="s">
        <v>271</v>
      </c>
      <c r="N261" s="67">
        <v>0</v>
      </c>
      <c r="O261" s="66" t="s">
        <v>271</v>
      </c>
      <c r="P261" s="65">
        <v>43070</v>
      </c>
      <c r="Q261" s="64">
        <v>0.02</v>
      </c>
      <c r="R261" s="63">
        <v>43070.780509259261</v>
      </c>
    </row>
    <row r="262" spans="1:18">
      <c r="A262" s="66" t="s">
        <v>275</v>
      </c>
      <c r="B262" s="66" t="s">
        <v>274</v>
      </c>
      <c r="C262" s="66" t="s">
        <v>273</v>
      </c>
      <c r="D262" s="65">
        <v>43101</v>
      </c>
      <c r="E262" s="66" t="s">
        <v>252</v>
      </c>
      <c r="F262" s="66" t="s">
        <v>271</v>
      </c>
      <c r="G262" s="66" t="s">
        <v>272</v>
      </c>
      <c r="H262" s="66" t="s">
        <v>271</v>
      </c>
      <c r="I262" s="66" t="s">
        <v>271</v>
      </c>
      <c r="J262" s="66" t="s">
        <v>271</v>
      </c>
      <c r="K262" s="66" t="s">
        <v>271</v>
      </c>
      <c r="L262" s="66" t="s">
        <v>271</v>
      </c>
      <c r="M262" s="66" t="s">
        <v>271</v>
      </c>
      <c r="N262" s="67">
        <v>0</v>
      </c>
      <c r="O262" s="66" t="s">
        <v>271</v>
      </c>
      <c r="P262" s="65">
        <v>43132</v>
      </c>
      <c r="Q262" s="64">
        <v>-0.18</v>
      </c>
      <c r="R262" s="63">
        <v>43132.616388888891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46"/>
  <sheetViews>
    <sheetView workbookViewId="0"/>
  </sheetViews>
  <sheetFormatPr defaultRowHeight="15"/>
  <sheetData>
    <row r="1" spans="1:5" ht="28.5">
      <c r="A1" s="71" t="s">
        <v>327</v>
      </c>
      <c r="B1" s="71" t="s">
        <v>328</v>
      </c>
      <c r="C1" s="71" t="s">
        <v>329</v>
      </c>
      <c r="D1" s="90" t="s">
        <v>330</v>
      </c>
      <c r="E1" s="91"/>
    </row>
    <row r="2" spans="1:5" ht="38.25">
      <c r="A2" s="72" t="s">
        <v>331</v>
      </c>
      <c r="B2" s="72" t="s">
        <v>332</v>
      </c>
      <c r="C2" s="72" t="s">
        <v>333</v>
      </c>
      <c r="D2" s="92" t="s">
        <v>334</v>
      </c>
      <c r="E2" s="93"/>
    </row>
    <row r="3" spans="1:5" ht="63.75">
      <c r="A3" s="72" t="s">
        <v>335</v>
      </c>
      <c r="B3" s="72" t="s">
        <v>336</v>
      </c>
      <c r="C3" s="72" t="s">
        <v>333</v>
      </c>
      <c r="D3" s="92" t="s">
        <v>334</v>
      </c>
      <c r="E3" s="93"/>
    </row>
    <row r="4" spans="1:5" ht="38.25">
      <c r="A4" s="72" t="s">
        <v>251</v>
      </c>
      <c r="B4" s="72" t="s">
        <v>337</v>
      </c>
      <c r="C4" s="72" t="s">
        <v>308</v>
      </c>
      <c r="D4" s="92" t="s">
        <v>338</v>
      </c>
      <c r="E4" s="93"/>
    </row>
    <row r="5" spans="1:5" ht="51">
      <c r="A5" s="72" t="s">
        <v>339</v>
      </c>
      <c r="B5" s="72" t="s">
        <v>340</v>
      </c>
      <c r="C5" s="72" t="s">
        <v>308</v>
      </c>
      <c r="D5" s="92" t="s">
        <v>338</v>
      </c>
      <c r="E5" s="93"/>
    </row>
    <row r="6" spans="1:5" ht="38.25">
      <c r="A6" s="72" t="s">
        <v>250</v>
      </c>
      <c r="B6" s="72" t="s">
        <v>341</v>
      </c>
      <c r="C6" s="72" t="s">
        <v>307</v>
      </c>
      <c r="D6" s="92" t="s">
        <v>342</v>
      </c>
      <c r="E6" s="93"/>
    </row>
    <row r="7" spans="1:5" ht="38.25">
      <c r="A7" s="72" t="s">
        <v>343</v>
      </c>
      <c r="B7" s="72" t="s">
        <v>344</v>
      </c>
      <c r="C7" s="72" t="s">
        <v>307</v>
      </c>
      <c r="D7" s="92" t="s">
        <v>342</v>
      </c>
      <c r="E7" s="93"/>
    </row>
    <row r="8" spans="1:5" ht="38.25">
      <c r="A8" s="72" t="s">
        <v>345</v>
      </c>
      <c r="B8" s="72" t="s">
        <v>346</v>
      </c>
      <c r="C8" s="72" t="s">
        <v>307</v>
      </c>
      <c r="D8" s="92" t="s">
        <v>342</v>
      </c>
      <c r="E8" s="93"/>
    </row>
    <row r="9" spans="1:5" ht="38.25">
      <c r="A9" s="72" t="s">
        <v>347</v>
      </c>
      <c r="B9" s="72" t="s">
        <v>348</v>
      </c>
      <c r="C9" s="72" t="s">
        <v>307</v>
      </c>
      <c r="D9" s="92" t="s">
        <v>342</v>
      </c>
      <c r="E9" s="93"/>
    </row>
    <row r="10" spans="1:5">
      <c r="A10" s="72" t="s">
        <v>349</v>
      </c>
      <c r="B10" s="72" t="s">
        <v>350</v>
      </c>
      <c r="C10" s="72" t="s">
        <v>307</v>
      </c>
      <c r="D10" s="92" t="s">
        <v>342</v>
      </c>
      <c r="E10" s="93"/>
    </row>
    <row r="11" spans="1:5" ht="63.75">
      <c r="A11" s="72" t="s">
        <v>351</v>
      </c>
      <c r="B11" s="72" t="s">
        <v>352</v>
      </c>
      <c r="C11" s="72" t="s">
        <v>307</v>
      </c>
      <c r="D11" s="92" t="s">
        <v>342</v>
      </c>
      <c r="E11" s="93"/>
    </row>
    <row r="12" spans="1:5" ht="38.25">
      <c r="A12" s="72" t="s">
        <v>249</v>
      </c>
      <c r="B12" s="72" t="s">
        <v>353</v>
      </c>
      <c r="C12" s="72" t="s">
        <v>306</v>
      </c>
      <c r="D12" s="92" t="s">
        <v>354</v>
      </c>
      <c r="E12" s="93"/>
    </row>
    <row r="13" spans="1:5" ht="51">
      <c r="A13" s="72" t="s">
        <v>355</v>
      </c>
      <c r="B13" s="72" t="s">
        <v>356</v>
      </c>
      <c r="C13" s="72" t="s">
        <v>306</v>
      </c>
      <c r="D13" s="92" t="s">
        <v>354</v>
      </c>
      <c r="E13" s="93"/>
    </row>
    <row r="14" spans="1:5" ht="63.75">
      <c r="A14" s="72" t="s">
        <v>357</v>
      </c>
      <c r="B14" s="72" t="s">
        <v>358</v>
      </c>
      <c r="C14" s="72" t="s">
        <v>306</v>
      </c>
      <c r="D14" s="92" t="s">
        <v>354</v>
      </c>
      <c r="E14" s="93"/>
    </row>
    <row r="15" spans="1:5" ht="63.75">
      <c r="A15" s="72" t="s">
        <v>359</v>
      </c>
      <c r="B15" s="72" t="s">
        <v>360</v>
      </c>
      <c r="C15" s="72" t="s">
        <v>305</v>
      </c>
      <c r="D15" s="92" t="s">
        <v>361</v>
      </c>
      <c r="E15" s="93"/>
    </row>
    <row r="16" spans="1:5" ht="38.25">
      <c r="A16" s="72" t="s">
        <v>246</v>
      </c>
      <c r="B16" s="72" t="s">
        <v>362</v>
      </c>
      <c r="C16" s="72" t="s">
        <v>305</v>
      </c>
      <c r="D16" s="92" t="s">
        <v>361</v>
      </c>
      <c r="E16" s="93"/>
    </row>
    <row r="17" spans="1:5" ht="51">
      <c r="A17" s="72" t="s">
        <v>363</v>
      </c>
      <c r="B17" s="72" t="s">
        <v>364</v>
      </c>
      <c r="C17" s="72" t="s">
        <v>305</v>
      </c>
      <c r="D17" s="92" t="s">
        <v>361</v>
      </c>
      <c r="E17" s="93"/>
    </row>
    <row r="18" spans="1:5" ht="51">
      <c r="A18" s="72" t="s">
        <v>365</v>
      </c>
      <c r="B18" s="72" t="s">
        <v>366</v>
      </c>
      <c r="C18" s="72" t="s">
        <v>305</v>
      </c>
      <c r="D18" s="92" t="s">
        <v>361</v>
      </c>
      <c r="E18" s="93"/>
    </row>
    <row r="19" spans="1:5" ht="51">
      <c r="A19" s="72" t="s">
        <v>367</v>
      </c>
      <c r="B19" s="72" t="s">
        <v>368</v>
      </c>
      <c r="C19" s="72" t="s">
        <v>305</v>
      </c>
      <c r="D19" s="92" t="s">
        <v>361</v>
      </c>
      <c r="E19" s="93"/>
    </row>
    <row r="20" spans="1:5" ht="51">
      <c r="A20" s="72" t="s">
        <v>369</v>
      </c>
      <c r="B20" s="72" t="s">
        <v>370</v>
      </c>
      <c r="C20" s="72" t="s">
        <v>305</v>
      </c>
      <c r="D20" s="92" t="s">
        <v>361</v>
      </c>
      <c r="E20" s="93"/>
    </row>
    <row r="21" spans="1:5" ht="38.25">
      <c r="A21" s="72" t="s">
        <v>371</v>
      </c>
      <c r="B21" s="72" t="s">
        <v>372</v>
      </c>
      <c r="C21" s="72" t="s">
        <v>305</v>
      </c>
      <c r="D21" s="92" t="s">
        <v>361</v>
      </c>
      <c r="E21" s="93"/>
    </row>
    <row r="22" spans="1:5" ht="51">
      <c r="A22" s="72" t="s">
        <v>373</v>
      </c>
      <c r="B22" s="72" t="s">
        <v>374</v>
      </c>
      <c r="C22" s="72" t="s">
        <v>305</v>
      </c>
      <c r="D22" s="92" t="s">
        <v>361</v>
      </c>
      <c r="E22" s="93"/>
    </row>
    <row r="23" spans="1:5" ht="38.25">
      <c r="A23" s="72" t="s">
        <v>375</v>
      </c>
      <c r="B23" s="72" t="s">
        <v>376</v>
      </c>
      <c r="C23" s="72" t="s">
        <v>305</v>
      </c>
      <c r="D23" s="92" t="s">
        <v>361</v>
      </c>
      <c r="E23" s="93"/>
    </row>
    <row r="24" spans="1:5" ht="38.25">
      <c r="A24" s="72" t="s">
        <v>377</v>
      </c>
      <c r="B24" s="72" t="s">
        <v>378</v>
      </c>
      <c r="C24" s="72" t="s">
        <v>305</v>
      </c>
      <c r="D24" s="92" t="s">
        <v>361</v>
      </c>
      <c r="E24" s="93"/>
    </row>
    <row r="25" spans="1:5" ht="63.75">
      <c r="A25" s="72" t="s">
        <v>379</v>
      </c>
      <c r="B25" s="72" t="s">
        <v>380</v>
      </c>
      <c r="C25" s="72" t="s">
        <v>305</v>
      </c>
      <c r="D25" s="92" t="s">
        <v>361</v>
      </c>
      <c r="E25" s="93"/>
    </row>
    <row r="26" spans="1:5" ht="76.5">
      <c r="A26" s="72" t="s">
        <v>381</v>
      </c>
      <c r="B26" s="72" t="s">
        <v>382</v>
      </c>
      <c r="C26" s="72" t="s">
        <v>305</v>
      </c>
      <c r="D26" s="92" t="s">
        <v>361</v>
      </c>
      <c r="E26" s="93"/>
    </row>
    <row r="27" spans="1:5" ht="38.25">
      <c r="A27" s="72" t="s">
        <v>248</v>
      </c>
      <c r="B27" s="72" t="s">
        <v>383</v>
      </c>
      <c r="C27" s="72" t="s">
        <v>304</v>
      </c>
      <c r="D27" s="92" t="s">
        <v>384</v>
      </c>
      <c r="E27" s="93"/>
    </row>
    <row r="28" spans="1:5" ht="25.5">
      <c r="A28" s="72" t="s">
        <v>385</v>
      </c>
      <c r="B28" s="72" t="s">
        <v>386</v>
      </c>
      <c r="C28" s="72" t="s">
        <v>304</v>
      </c>
      <c r="D28" s="92" t="s">
        <v>384</v>
      </c>
      <c r="E28" s="93"/>
    </row>
    <row r="29" spans="1:5" ht="38.25">
      <c r="A29" s="72" t="s">
        <v>387</v>
      </c>
      <c r="B29" s="72" t="s">
        <v>388</v>
      </c>
      <c r="C29" s="72" t="s">
        <v>304</v>
      </c>
      <c r="D29" s="92" t="s">
        <v>384</v>
      </c>
      <c r="E29" s="93"/>
    </row>
    <row r="30" spans="1:5" ht="38.25">
      <c r="A30" s="72" t="s">
        <v>389</v>
      </c>
      <c r="B30" s="72" t="s">
        <v>390</v>
      </c>
      <c r="C30" s="72" t="s">
        <v>391</v>
      </c>
      <c r="D30" s="92" t="s">
        <v>392</v>
      </c>
      <c r="E30" s="93"/>
    </row>
    <row r="31" spans="1:5" ht="38.25">
      <c r="A31" s="72" t="s">
        <v>393</v>
      </c>
      <c r="B31" s="72" t="s">
        <v>394</v>
      </c>
      <c r="C31" s="72" t="s">
        <v>303</v>
      </c>
      <c r="D31" s="92" t="s">
        <v>395</v>
      </c>
      <c r="E31" s="93"/>
    </row>
    <row r="32" spans="1:5" ht="51">
      <c r="A32" s="72" t="s">
        <v>247</v>
      </c>
      <c r="B32" s="72" t="s">
        <v>396</v>
      </c>
      <c r="C32" s="72" t="s">
        <v>303</v>
      </c>
      <c r="D32" s="92" t="s">
        <v>395</v>
      </c>
      <c r="E32" s="93"/>
    </row>
    <row r="33" spans="1:5" ht="38.25">
      <c r="A33" s="72" t="s">
        <v>397</v>
      </c>
      <c r="B33" s="72" t="s">
        <v>398</v>
      </c>
      <c r="C33" s="72" t="s">
        <v>303</v>
      </c>
      <c r="D33" s="92" t="s">
        <v>395</v>
      </c>
      <c r="E33" s="93"/>
    </row>
    <row r="34" spans="1:5" ht="38.25">
      <c r="A34" s="72" t="s">
        <v>399</v>
      </c>
      <c r="B34" s="72" t="s">
        <v>400</v>
      </c>
      <c r="C34" s="72" t="s">
        <v>303</v>
      </c>
      <c r="D34" s="92" t="s">
        <v>395</v>
      </c>
      <c r="E34" s="93"/>
    </row>
    <row r="35" spans="1:5" ht="38.25">
      <c r="A35" s="72" t="s">
        <v>401</v>
      </c>
      <c r="B35" s="72" t="s">
        <v>402</v>
      </c>
      <c r="C35" s="72" t="s">
        <v>303</v>
      </c>
      <c r="D35" s="92" t="s">
        <v>395</v>
      </c>
      <c r="E35" s="93"/>
    </row>
    <row r="36" spans="1:5" ht="38.25">
      <c r="A36" s="72" t="s">
        <v>245</v>
      </c>
      <c r="B36" s="72" t="s">
        <v>403</v>
      </c>
      <c r="C36" s="72" t="s">
        <v>302</v>
      </c>
      <c r="D36" s="92" t="s">
        <v>404</v>
      </c>
      <c r="E36" s="93"/>
    </row>
    <row r="37" spans="1:5" ht="38.25">
      <c r="A37" s="72" t="s">
        <v>405</v>
      </c>
      <c r="B37" s="72" t="s">
        <v>406</v>
      </c>
      <c r="C37" s="72" t="s">
        <v>302</v>
      </c>
      <c r="D37" s="92" t="s">
        <v>404</v>
      </c>
      <c r="E37" s="93"/>
    </row>
    <row r="38" spans="1:5" ht="38.25">
      <c r="A38" s="72" t="s">
        <v>407</v>
      </c>
      <c r="B38" s="72" t="s">
        <v>408</v>
      </c>
      <c r="C38" s="72" t="s">
        <v>302</v>
      </c>
      <c r="D38" s="92" t="s">
        <v>404</v>
      </c>
      <c r="E38" s="93"/>
    </row>
    <row r="39" spans="1:5" ht="51">
      <c r="A39" s="72" t="s">
        <v>244</v>
      </c>
      <c r="B39" s="72" t="s">
        <v>409</v>
      </c>
      <c r="C39" s="72" t="s">
        <v>302</v>
      </c>
      <c r="D39" s="92" t="s">
        <v>404</v>
      </c>
      <c r="E39" s="93"/>
    </row>
    <row r="40" spans="1:5" ht="63.75">
      <c r="A40" s="72" t="s">
        <v>243</v>
      </c>
      <c r="B40" s="72" t="s">
        <v>410</v>
      </c>
      <c r="C40" s="72" t="s">
        <v>302</v>
      </c>
      <c r="D40" s="92" t="s">
        <v>404</v>
      </c>
      <c r="E40" s="93"/>
    </row>
    <row r="41" spans="1:5" ht="63.75">
      <c r="A41" s="72" t="s">
        <v>242</v>
      </c>
      <c r="B41" s="72" t="s">
        <v>411</v>
      </c>
      <c r="C41" s="72" t="s">
        <v>302</v>
      </c>
      <c r="D41" s="92" t="s">
        <v>404</v>
      </c>
      <c r="E41" s="93"/>
    </row>
    <row r="42" spans="1:5" ht="51">
      <c r="A42" s="72" t="s">
        <v>241</v>
      </c>
      <c r="B42" s="72" t="s">
        <v>412</v>
      </c>
      <c r="C42" s="72" t="s">
        <v>302</v>
      </c>
      <c r="D42" s="92" t="s">
        <v>404</v>
      </c>
      <c r="E42" s="93"/>
    </row>
    <row r="43" spans="1:5" ht="51">
      <c r="A43" s="72" t="s">
        <v>413</v>
      </c>
      <c r="B43" s="72" t="s">
        <v>414</v>
      </c>
      <c r="C43" s="72" t="s">
        <v>302</v>
      </c>
      <c r="D43" s="92" t="s">
        <v>404</v>
      </c>
      <c r="E43" s="93"/>
    </row>
    <row r="44" spans="1:5" ht="51">
      <c r="A44" s="72" t="s">
        <v>415</v>
      </c>
      <c r="B44" s="72" t="s">
        <v>416</v>
      </c>
      <c r="C44" s="72" t="s">
        <v>302</v>
      </c>
      <c r="D44" s="92" t="s">
        <v>404</v>
      </c>
      <c r="E44" s="93"/>
    </row>
    <row r="45" spans="1:5" ht="38.25">
      <c r="A45" s="72" t="s">
        <v>240</v>
      </c>
      <c r="B45" s="72" t="s">
        <v>417</v>
      </c>
      <c r="C45" s="72" t="s">
        <v>301</v>
      </c>
      <c r="D45" s="92" t="s">
        <v>418</v>
      </c>
      <c r="E45" s="93"/>
    </row>
    <row r="46" spans="1:5" ht="38.25">
      <c r="A46" s="72" t="s">
        <v>419</v>
      </c>
      <c r="B46" s="72" t="s">
        <v>420</v>
      </c>
      <c r="C46" s="72" t="s">
        <v>301</v>
      </c>
      <c r="D46" s="92" t="s">
        <v>418</v>
      </c>
      <c r="E46" s="93"/>
    </row>
    <row r="47" spans="1:5" ht="25.5">
      <c r="A47" s="72" t="s">
        <v>421</v>
      </c>
      <c r="B47" s="72" t="s">
        <v>422</v>
      </c>
      <c r="C47" s="72" t="s">
        <v>301</v>
      </c>
      <c r="D47" s="92" t="s">
        <v>418</v>
      </c>
      <c r="E47" s="93"/>
    </row>
    <row r="48" spans="1:5" ht="63.75">
      <c r="A48" s="72" t="s">
        <v>423</v>
      </c>
      <c r="B48" s="72" t="s">
        <v>424</v>
      </c>
      <c r="C48" s="72" t="s">
        <v>301</v>
      </c>
      <c r="D48" s="92" t="s">
        <v>418</v>
      </c>
      <c r="E48" s="93"/>
    </row>
    <row r="49" spans="1:5" ht="38.25">
      <c r="A49" s="72" t="s">
        <v>425</v>
      </c>
      <c r="B49" s="72" t="s">
        <v>426</v>
      </c>
      <c r="C49" s="72" t="s">
        <v>427</v>
      </c>
      <c r="D49" s="92" t="s">
        <v>428</v>
      </c>
      <c r="E49" s="93"/>
    </row>
    <row r="50" spans="1:5" ht="38.25">
      <c r="A50" s="72" t="s">
        <v>429</v>
      </c>
      <c r="B50" s="72" t="s">
        <v>430</v>
      </c>
      <c r="C50" s="72" t="s">
        <v>431</v>
      </c>
      <c r="D50" s="92" t="s">
        <v>432</v>
      </c>
      <c r="E50" s="93"/>
    </row>
    <row r="51" spans="1:5" ht="63.75">
      <c r="A51" s="72" t="s">
        <v>433</v>
      </c>
      <c r="B51" s="72" t="s">
        <v>434</v>
      </c>
      <c r="C51" s="72" t="s">
        <v>435</v>
      </c>
      <c r="D51" s="92" t="s">
        <v>436</v>
      </c>
      <c r="E51" s="93"/>
    </row>
    <row r="52" spans="1:5" ht="38.25">
      <c r="A52" s="72" t="s">
        <v>437</v>
      </c>
      <c r="B52" s="72" t="s">
        <v>402</v>
      </c>
      <c r="C52" s="72" t="s">
        <v>435</v>
      </c>
      <c r="D52" s="92" t="s">
        <v>436</v>
      </c>
      <c r="E52" s="93"/>
    </row>
    <row r="53" spans="1:5" ht="63.75">
      <c r="A53" s="72" t="s">
        <v>438</v>
      </c>
      <c r="B53" s="72" t="s">
        <v>439</v>
      </c>
      <c r="C53" s="72" t="s">
        <v>440</v>
      </c>
      <c r="D53" s="92" t="s">
        <v>441</v>
      </c>
      <c r="E53" s="93"/>
    </row>
    <row r="54" spans="1:5" ht="38.25">
      <c r="A54" s="72" t="s">
        <v>442</v>
      </c>
      <c r="B54" s="72" t="s">
        <v>400</v>
      </c>
      <c r="C54" s="72" t="s">
        <v>440</v>
      </c>
      <c r="D54" s="92" t="s">
        <v>441</v>
      </c>
      <c r="E54" s="93"/>
    </row>
    <row r="55" spans="1:5" ht="38.25">
      <c r="A55" s="72" t="s">
        <v>443</v>
      </c>
      <c r="B55" s="72" t="s">
        <v>444</v>
      </c>
      <c r="C55" s="72" t="s">
        <v>445</v>
      </c>
      <c r="D55" s="92" t="s">
        <v>446</v>
      </c>
      <c r="E55" s="93"/>
    </row>
    <row r="56" spans="1:5" ht="63.75">
      <c r="A56" s="72" t="s">
        <v>239</v>
      </c>
      <c r="B56" s="72" t="s">
        <v>447</v>
      </c>
      <c r="C56" s="72" t="s">
        <v>300</v>
      </c>
      <c r="D56" s="92" t="s">
        <v>448</v>
      </c>
      <c r="E56" s="93"/>
    </row>
    <row r="57" spans="1:5" ht="76.5">
      <c r="A57" s="72" t="s">
        <v>238</v>
      </c>
      <c r="B57" s="72" t="s">
        <v>449</v>
      </c>
      <c r="C57" s="72" t="s">
        <v>300</v>
      </c>
      <c r="D57" s="92" t="s">
        <v>448</v>
      </c>
      <c r="E57" s="93"/>
    </row>
    <row r="58" spans="1:5" ht="63.75">
      <c r="A58" s="72" t="s">
        <v>237</v>
      </c>
      <c r="B58" s="72" t="s">
        <v>450</v>
      </c>
      <c r="C58" s="72" t="s">
        <v>300</v>
      </c>
      <c r="D58" s="92" t="s">
        <v>448</v>
      </c>
      <c r="E58" s="93"/>
    </row>
    <row r="59" spans="1:5" ht="63.75">
      <c r="A59" s="72" t="s">
        <v>236</v>
      </c>
      <c r="B59" s="72" t="s">
        <v>451</v>
      </c>
      <c r="C59" s="72" t="s">
        <v>300</v>
      </c>
      <c r="D59" s="92" t="s">
        <v>448</v>
      </c>
      <c r="E59" s="93"/>
    </row>
    <row r="60" spans="1:5" ht="38.25">
      <c r="A60" s="72" t="s">
        <v>452</v>
      </c>
      <c r="B60" s="72" t="s">
        <v>453</v>
      </c>
      <c r="C60" s="72" t="s">
        <v>454</v>
      </c>
      <c r="D60" s="92" t="s">
        <v>455</v>
      </c>
      <c r="E60" s="93"/>
    </row>
    <row r="61" spans="1:5" ht="38.25">
      <c r="A61" s="72" t="s">
        <v>456</v>
      </c>
      <c r="B61" s="72" t="s">
        <v>457</v>
      </c>
      <c r="C61" s="72" t="s">
        <v>458</v>
      </c>
      <c r="D61" s="92" t="s">
        <v>459</v>
      </c>
      <c r="E61" s="93"/>
    </row>
    <row r="62" spans="1:5" ht="63.75">
      <c r="A62" s="72" t="s">
        <v>460</v>
      </c>
      <c r="B62" s="72" t="s">
        <v>461</v>
      </c>
      <c r="C62" s="72" t="s">
        <v>462</v>
      </c>
      <c r="D62" s="92" t="s">
        <v>463</v>
      </c>
      <c r="E62" s="93"/>
    </row>
    <row r="63" spans="1:5" ht="51">
      <c r="A63" s="72" t="s">
        <v>464</v>
      </c>
      <c r="B63" s="72" t="s">
        <v>465</v>
      </c>
      <c r="C63" s="72" t="s">
        <v>299</v>
      </c>
      <c r="D63" s="92" t="s">
        <v>466</v>
      </c>
      <c r="E63" s="93"/>
    </row>
    <row r="64" spans="1:5" ht="51">
      <c r="A64" s="72" t="s">
        <v>467</v>
      </c>
      <c r="B64" s="72" t="s">
        <v>468</v>
      </c>
      <c r="C64" s="72" t="s">
        <v>299</v>
      </c>
      <c r="D64" s="92" t="s">
        <v>466</v>
      </c>
      <c r="E64" s="93"/>
    </row>
    <row r="65" spans="1:5" ht="51">
      <c r="A65" s="72" t="s">
        <v>469</v>
      </c>
      <c r="B65" s="72" t="s">
        <v>470</v>
      </c>
      <c r="C65" s="72" t="s">
        <v>299</v>
      </c>
      <c r="D65" s="92" t="s">
        <v>466</v>
      </c>
      <c r="E65" s="93"/>
    </row>
    <row r="66" spans="1:5" ht="38.25">
      <c r="A66" s="72" t="s">
        <v>471</v>
      </c>
      <c r="B66" s="72" t="s">
        <v>472</v>
      </c>
      <c r="C66" s="72" t="s">
        <v>299</v>
      </c>
      <c r="D66" s="92" t="s">
        <v>466</v>
      </c>
      <c r="E66" s="93"/>
    </row>
    <row r="67" spans="1:5" ht="38.25">
      <c r="A67" s="72" t="s">
        <v>473</v>
      </c>
      <c r="B67" s="72" t="s">
        <v>474</v>
      </c>
      <c r="C67" s="72" t="s">
        <v>299</v>
      </c>
      <c r="D67" s="92" t="s">
        <v>466</v>
      </c>
      <c r="E67" s="93"/>
    </row>
    <row r="68" spans="1:5" ht="51">
      <c r="A68" s="72" t="s">
        <v>475</v>
      </c>
      <c r="B68" s="72" t="s">
        <v>476</v>
      </c>
      <c r="C68" s="72" t="s">
        <v>299</v>
      </c>
      <c r="D68" s="92" t="s">
        <v>466</v>
      </c>
      <c r="E68" s="93"/>
    </row>
    <row r="69" spans="1:5" ht="25.5">
      <c r="A69" s="72" t="s">
        <v>477</v>
      </c>
      <c r="B69" s="72" t="s">
        <v>478</v>
      </c>
      <c r="C69" s="72" t="s">
        <v>299</v>
      </c>
      <c r="D69" s="92" t="s">
        <v>466</v>
      </c>
      <c r="E69" s="93"/>
    </row>
    <row r="70" spans="1:5" ht="51">
      <c r="A70" s="72" t="s">
        <v>479</v>
      </c>
      <c r="B70" s="72" t="s">
        <v>480</v>
      </c>
      <c r="C70" s="72" t="s">
        <v>299</v>
      </c>
      <c r="D70" s="92" t="s">
        <v>466</v>
      </c>
      <c r="E70" s="93"/>
    </row>
    <row r="71" spans="1:5" ht="63.75">
      <c r="A71" s="72" t="s">
        <v>481</v>
      </c>
      <c r="B71" s="72" t="s">
        <v>482</v>
      </c>
      <c r="C71" s="72" t="s">
        <v>299</v>
      </c>
      <c r="D71" s="92" t="s">
        <v>466</v>
      </c>
      <c r="E71" s="93"/>
    </row>
    <row r="72" spans="1:5" ht="25.5">
      <c r="A72" s="72" t="s">
        <v>483</v>
      </c>
      <c r="B72" s="72" t="s">
        <v>484</v>
      </c>
      <c r="C72" s="72" t="s">
        <v>299</v>
      </c>
      <c r="D72" s="92" t="s">
        <v>466</v>
      </c>
      <c r="E72" s="93"/>
    </row>
    <row r="73" spans="1:5" ht="38.25">
      <c r="A73" s="72" t="s">
        <v>485</v>
      </c>
      <c r="B73" s="72" t="s">
        <v>486</v>
      </c>
      <c r="C73" s="72" t="s">
        <v>299</v>
      </c>
      <c r="D73" s="92" t="s">
        <v>466</v>
      </c>
      <c r="E73" s="93"/>
    </row>
    <row r="74" spans="1:5" ht="38.25">
      <c r="A74" s="72" t="s">
        <v>487</v>
      </c>
      <c r="B74" s="72" t="s">
        <v>488</v>
      </c>
      <c r="C74" s="72" t="s">
        <v>299</v>
      </c>
      <c r="D74" s="92" t="s">
        <v>466</v>
      </c>
      <c r="E74" s="93"/>
    </row>
    <row r="75" spans="1:5" ht="38.25">
      <c r="A75" s="72" t="s">
        <v>489</v>
      </c>
      <c r="B75" s="72" t="s">
        <v>490</v>
      </c>
      <c r="C75" s="72" t="s">
        <v>299</v>
      </c>
      <c r="D75" s="92" t="s">
        <v>466</v>
      </c>
      <c r="E75" s="93"/>
    </row>
    <row r="76" spans="1:5" ht="38.25">
      <c r="A76" s="72" t="s">
        <v>491</v>
      </c>
      <c r="B76" s="72" t="s">
        <v>492</v>
      </c>
      <c r="C76" s="72" t="s">
        <v>299</v>
      </c>
      <c r="D76" s="92" t="s">
        <v>466</v>
      </c>
      <c r="E76" s="93"/>
    </row>
    <row r="77" spans="1:5" ht="38.25">
      <c r="A77" s="72" t="s">
        <v>493</v>
      </c>
      <c r="B77" s="72" t="s">
        <v>494</v>
      </c>
      <c r="C77" s="72" t="s">
        <v>299</v>
      </c>
      <c r="D77" s="92" t="s">
        <v>466</v>
      </c>
      <c r="E77" s="93"/>
    </row>
    <row r="78" spans="1:5" ht="63.75">
      <c r="A78" s="72" t="s">
        <v>495</v>
      </c>
      <c r="B78" s="72" t="s">
        <v>496</v>
      </c>
      <c r="C78" s="72" t="s">
        <v>299</v>
      </c>
      <c r="D78" s="92" t="s">
        <v>466</v>
      </c>
      <c r="E78" s="93"/>
    </row>
    <row r="79" spans="1:5" ht="63.75">
      <c r="A79" s="72" t="s">
        <v>497</v>
      </c>
      <c r="B79" s="72" t="s">
        <v>498</v>
      </c>
      <c r="C79" s="72" t="s">
        <v>299</v>
      </c>
      <c r="D79" s="92" t="s">
        <v>466</v>
      </c>
      <c r="E79" s="93"/>
    </row>
    <row r="80" spans="1:5" ht="51">
      <c r="A80" s="72" t="s">
        <v>499</v>
      </c>
      <c r="B80" s="72" t="s">
        <v>500</v>
      </c>
      <c r="C80" s="72" t="s">
        <v>299</v>
      </c>
      <c r="D80" s="92" t="s">
        <v>466</v>
      </c>
      <c r="E80" s="93"/>
    </row>
    <row r="81" spans="1:5" ht="63.75">
      <c r="A81" s="72" t="s">
        <v>501</v>
      </c>
      <c r="B81" s="72" t="s">
        <v>502</v>
      </c>
      <c r="C81" s="72" t="s">
        <v>299</v>
      </c>
      <c r="D81" s="92" t="s">
        <v>466</v>
      </c>
      <c r="E81" s="93"/>
    </row>
    <row r="82" spans="1:5" ht="38.25">
      <c r="A82" s="72" t="s">
        <v>503</v>
      </c>
      <c r="B82" s="72" t="s">
        <v>504</v>
      </c>
      <c r="C82" s="72" t="s">
        <v>299</v>
      </c>
      <c r="D82" s="92" t="s">
        <v>466</v>
      </c>
      <c r="E82" s="93"/>
    </row>
    <row r="83" spans="1:5" ht="38.25">
      <c r="A83" s="72" t="s">
        <v>505</v>
      </c>
      <c r="B83" s="72" t="s">
        <v>506</v>
      </c>
      <c r="C83" s="72" t="s">
        <v>299</v>
      </c>
      <c r="D83" s="92" t="s">
        <v>466</v>
      </c>
      <c r="E83" s="93"/>
    </row>
    <row r="84" spans="1:5" ht="38.25">
      <c r="A84" s="72" t="s">
        <v>507</v>
      </c>
      <c r="B84" s="72" t="s">
        <v>508</v>
      </c>
      <c r="C84" s="72" t="s">
        <v>299</v>
      </c>
      <c r="D84" s="92" t="s">
        <v>466</v>
      </c>
      <c r="E84" s="93"/>
    </row>
    <row r="85" spans="1:5" ht="38.25">
      <c r="A85" s="72" t="s">
        <v>509</v>
      </c>
      <c r="B85" s="72" t="s">
        <v>510</v>
      </c>
      <c r="C85" s="72" t="s">
        <v>299</v>
      </c>
      <c r="D85" s="92" t="s">
        <v>466</v>
      </c>
      <c r="E85" s="93"/>
    </row>
    <row r="86" spans="1:5" ht="38.25">
      <c r="A86" s="72" t="s">
        <v>511</v>
      </c>
      <c r="B86" s="72" t="s">
        <v>512</v>
      </c>
      <c r="C86" s="72" t="s">
        <v>299</v>
      </c>
      <c r="D86" s="92" t="s">
        <v>466</v>
      </c>
      <c r="E86" s="93"/>
    </row>
    <row r="87" spans="1:5" ht="63.75">
      <c r="A87" s="72" t="s">
        <v>513</v>
      </c>
      <c r="B87" s="72" t="s">
        <v>514</v>
      </c>
      <c r="C87" s="72" t="s">
        <v>299</v>
      </c>
      <c r="D87" s="92" t="s">
        <v>466</v>
      </c>
      <c r="E87" s="93"/>
    </row>
    <row r="88" spans="1:5" ht="63.75">
      <c r="A88" s="72" t="s">
        <v>515</v>
      </c>
      <c r="B88" s="72" t="s">
        <v>516</v>
      </c>
      <c r="C88" s="72" t="s">
        <v>299</v>
      </c>
      <c r="D88" s="92" t="s">
        <v>466</v>
      </c>
      <c r="E88" s="93"/>
    </row>
    <row r="89" spans="1:5" ht="38.25">
      <c r="A89" s="72" t="s">
        <v>517</v>
      </c>
      <c r="B89" s="72" t="s">
        <v>518</v>
      </c>
      <c r="C89" s="72" t="s">
        <v>299</v>
      </c>
      <c r="D89" s="92" t="s">
        <v>466</v>
      </c>
      <c r="E89" s="93"/>
    </row>
    <row r="90" spans="1:5" ht="51">
      <c r="A90" s="72" t="s">
        <v>519</v>
      </c>
      <c r="B90" s="72" t="s">
        <v>520</v>
      </c>
      <c r="C90" s="72" t="s">
        <v>299</v>
      </c>
      <c r="D90" s="92" t="s">
        <v>466</v>
      </c>
      <c r="E90" s="93"/>
    </row>
    <row r="91" spans="1:5" ht="38.25">
      <c r="A91" s="72" t="s">
        <v>521</v>
      </c>
      <c r="B91" s="72" t="s">
        <v>522</v>
      </c>
      <c r="C91" s="72" t="s">
        <v>299</v>
      </c>
      <c r="D91" s="92" t="s">
        <v>466</v>
      </c>
      <c r="E91" s="93"/>
    </row>
    <row r="92" spans="1:5" ht="38.25">
      <c r="A92" s="72" t="s">
        <v>523</v>
      </c>
      <c r="B92" s="72" t="s">
        <v>524</v>
      </c>
      <c r="C92" s="72" t="s">
        <v>299</v>
      </c>
      <c r="D92" s="92" t="s">
        <v>466</v>
      </c>
      <c r="E92" s="93"/>
    </row>
    <row r="93" spans="1:5" ht="38.25">
      <c r="A93" s="72" t="s">
        <v>525</v>
      </c>
      <c r="B93" s="72" t="s">
        <v>526</v>
      </c>
      <c r="C93" s="72" t="s">
        <v>299</v>
      </c>
      <c r="D93" s="92" t="s">
        <v>466</v>
      </c>
      <c r="E93" s="93"/>
    </row>
    <row r="94" spans="1:5" ht="63.75">
      <c r="A94" s="72" t="s">
        <v>527</v>
      </c>
      <c r="B94" s="72" t="s">
        <v>528</v>
      </c>
      <c r="C94" s="72" t="s">
        <v>299</v>
      </c>
      <c r="D94" s="92" t="s">
        <v>466</v>
      </c>
      <c r="E94" s="93"/>
    </row>
    <row r="95" spans="1:5" ht="63.75">
      <c r="A95" s="72" t="s">
        <v>529</v>
      </c>
      <c r="B95" s="72" t="s">
        <v>530</v>
      </c>
      <c r="C95" s="72" t="s">
        <v>299</v>
      </c>
      <c r="D95" s="92" t="s">
        <v>466</v>
      </c>
      <c r="E95" s="93"/>
    </row>
    <row r="96" spans="1:5" ht="51">
      <c r="A96" s="72" t="s">
        <v>531</v>
      </c>
      <c r="B96" s="72" t="s">
        <v>532</v>
      </c>
      <c r="C96" s="72" t="s">
        <v>299</v>
      </c>
      <c r="D96" s="92" t="s">
        <v>466</v>
      </c>
      <c r="E96" s="93"/>
    </row>
    <row r="97" spans="1:5" ht="51">
      <c r="A97" s="72" t="s">
        <v>533</v>
      </c>
      <c r="B97" s="72" t="s">
        <v>534</v>
      </c>
      <c r="C97" s="72" t="s">
        <v>299</v>
      </c>
      <c r="D97" s="92" t="s">
        <v>466</v>
      </c>
      <c r="E97" s="93"/>
    </row>
    <row r="98" spans="1:5" ht="51">
      <c r="A98" s="72" t="s">
        <v>535</v>
      </c>
      <c r="B98" s="72" t="s">
        <v>536</v>
      </c>
      <c r="C98" s="72" t="s">
        <v>299</v>
      </c>
      <c r="D98" s="92" t="s">
        <v>466</v>
      </c>
      <c r="E98" s="93"/>
    </row>
    <row r="99" spans="1:5" ht="51">
      <c r="A99" s="72" t="s">
        <v>537</v>
      </c>
      <c r="B99" s="72" t="s">
        <v>538</v>
      </c>
      <c r="C99" s="72" t="s">
        <v>299</v>
      </c>
      <c r="D99" s="92" t="s">
        <v>466</v>
      </c>
      <c r="E99" s="93"/>
    </row>
    <row r="100" spans="1:5" ht="51">
      <c r="A100" s="72" t="s">
        <v>539</v>
      </c>
      <c r="B100" s="72" t="s">
        <v>540</v>
      </c>
      <c r="C100" s="72" t="s">
        <v>299</v>
      </c>
      <c r="D100" s="92" t="s">
        <v>466</v>
      </c>
      <c r="E100" s="93"/>
    </row>
    <row r="101" spans="1:5" ht="38.25">
      <c r="A101" s="72" t="s">
        <v>541</v>
      </c>
      <c r="B101" s="72" t="s">
        <v>542</v>
      </c>
      <c r="C101" s="72" t="s">
        <v>299</v>
      </c>
      <c r="D101" s="92" t="s">
        <v>466</v>
      </c>
      <c r="E101" s="93"/>
    </row>
    <row r="102" spans="1:5" ht="51">
      <c r="A102" s="72" t="s">
        <v>543</v>
      </c>
      <c r="B102" s="72" t="s">
        <v>544</v>
      </c>
      <c r="C102" s="72" t="s">
        <v>299</v>
      </c>
      <c r="D102" s="92" t="s">
        <v>466</v>
      </c>
      <c r="E102" s="93"/>
    </row>
    <row r="103" spans="1:5" ht="38.25">
      <c r="A103" s="72" t="s">
        <v>545</v>
      </c>
      <c r="B103" s="72" t="s">
        <v>546</v>
      </c>
      <c r="C103" s="72" t="s">
        <v>299</v>
      </c>
      <c r="D103" s="92" t="s">
        <v>466</v>
      </c>
      <c r="E103" s="93"/>
    </row>
    <row r="104" spans="1:5" ht="38.25">
      <c r="A104" s="72" t="s">
        <v>547</v>
      </c>
      <c r="B104" s="72" t="s">
        <v>548</v>
      </c>
      <c r="C104" s="72" t="s">
        <v>299</v>
      </c>
      <c r="D104" s="92" t="s">
        <v>466</v>
      </c>
      <c r="E104" s="93"/>
    </row>
    <row r="105" spans="1:5" ht="51">
      <c r="A105" s="72" t="s">
        <v>549</v>
      </c>
      <c r="B105" s="72" t="s">
        <v>550</v>
      </c>
      <c r="C105" s="72" t="s">
        <v>299</v>
      </c>
      <c r="D105" s="92" t="s">
        <v>466</v>
      </c>
      <c r="E105" s="93"/>
    </row>
    <row r="106" spans="1:5" ht="51">
      <c r="A106" s="72" t="s">
        <v>551</v>
      </c>
      <c r="B106" s="72" t="s">
        <v>552</v>
      </c>
      <c r="C106" s="72" t="s">
        <v>299</v>
      </c>
      <c r="D106" s="92" t="s">
        <v>466</v>
      </c>
      <c r="E106" s="93"/>
    </row>
    <row r="107" spans="1:5" ht="38.25">
      <c r="A107" s="72" t="s">
        <v>553</v>
      </c>
      <c r="B107" s="72" t="s">
        <v>554</v>
      </c>
      <c r="C107" s="72" t="s">
        <v>299</v>
      </c>
      <c r="D107" s="92" t="s">
        <v>466</v>
      </c>
      <c r="E107" s="93"/>
    </row>
    <row r="108" spans="1:5" ht="38.25">
      <c r="A108" s="72" t="s">
        <v>555</v>
      </c>
      <c r="B108" s="72" t="s">
        <v>556</v>
      </c>
      <c r="C108" s="72" t="s">
        <v>299</v>
      </c>
      <c r="D108" s="92" t="s">
        <v>466</v>
      </c>
      <c r="E108" s="93"/>
    </row>
    <row r="109" spans="1:5" ht="63.75">
      <c r="A109" s="72" t="s">
        <v>557</v>
      </c>
      <c r="B109" s="72" t="s">
        <v>558</v>
      </c>
      <c r="C109" s="72" t="s">
        <v>299</v>
      </c>
      <c r="D109" s="92" t="s">
        <v>466</v>
      </c>
      <c r="E109" s="93"/>
    </row>
    <row r="110" spans="1:5" ht="38.25">
      <c r="A110" s="72" t="s">
        <v>559</v>
      </c>
      <c r="B110" s="72" t="s">
        <v>560</v>
      </c>
      <c r="C110" s="72" t="s">
        <v>299</v>
      </c>
      <c r="D110" s="92" t="s">
        <v>466</v>
      </c>
      <c r="E110" s="93"/>
    </row>
    <row r="111" spans="1:5" ht="51">
      <c r="A111" s="72" t="s">
        <v>561</v>
      </c>
      <c r="B111" s="72" t="s">
        <v>562</v>
      </c>
      <c r="C111" s="72" t="s">
        <v>299</v>
      </c>
      <c r="D111" s="92" t="s">
        <v>466</v>
      </c>
      <c r="E111" s="93"/>
    </row>
    <row r="112" spans="1:5" ht="51">
      <c r="A112" s="72" t="s">
        <v>563</v>
      </c>
      <c r="B112" s="72" t="s">
        <v>564</v>
      </c>
      <c r="C112" s="72" t="s">
        <v>299</v>
      </c>
      <c r="D112" s="92" t="s">
        <v>466</v>
      </c>
      <c r="E112" s="93"/>
    </row>
    <row r="113" spans="1:5" ht="63.75">
      <c r="A113" s="72" t="s">
        <v>565</v>
      </c>
      <c r="B113" s="72" t="s">
        <v>566</v>
      </c>
      <c r="C113" s="72" t="s">
        <v>299</v>
      </c>
      <c r="D113" s="92" t="s">
        <v>466</v>
      </c>
      <c r="E113" s="93"/>
    </row>
    <row r="114" spans="1:5" ht="51">
      <c r="A114" s="72" t="s">
        <v>567</v>
      </c>
      <c r="B114" s="72" t="s">
        <v>568</v>
      </c>
      <c r="C114" s="72" t="s">
        <v>299</v>
      </c>
      <c r="D114" s="92" t="s">
        <v>466</v>
      </c>
      <c r="E114" s="93"/>
    </row>
    <row r="115" spans="1:5" ht="51">
      <c r="A115" s="72" t="s">
        <v>569</v>
      </c>
      <c r="B115" s="72" t="s">
        <v>570</v>
      </c>
      <c r="C115" s="72" t="s">
        <v>299</v>
      </c>
      <c r="D115" s="92" t="s">
        <v>466</v>
      </c>
      <c r="E115" s="93"/>
    </row>
    <row r="116" spans="1:5" ht="38.25">
      <c r="A116" s="72" t="s">
        <v>571</v>
      </c>
      <c r="B116" s="72" t="s">
        <v>572</v>
      </c>
      <c r="C116" s="72" t="s">
        <v>299</v>
      </c>
      <c r="D116" s="92" t="s">
        <v>466</v>
      </c>
      <c r="E116" s="93"/>
    </row>
    <row r="117" spans="1:5" ht="51">
      <c r="A117" s="72" t="s">
        <v>573</v>
      </c>
      <c r="B117" s="72" t="s">
        <v>574</v>
      </c>
      <c r="C117" s="72" t="s">
        <v>299</v>
      </c>
      <c r="D117" s="92" t="s">
        <v>466</v>
      </c>
      <c r="E117" s="93"/>
    </row>
    <row r="118" spans="1:5" ht="38.25">
      <c r="A118" s="72" t="s">
        <v>575</v>
      </c>
      <c r="B118" s="72" t="s">
        <v>576</v>
      </c>
      <c r="C118" s="72" t="s">
        <v>299</v>
      </c>
      <c r="D118" s="92" t="s">
        <v>466</v>
      </c>
      <c r="E118" s="93"/>
    </row>
    <row r="119" spans="1:5" ht="63.75">
      <c r="A119" s="72" t="s">
        <v>577</v>
      </c>
      <c r="B119" s="72" t="s">
        <v>578</v>
      </c>
      <c r="C119" s="72" t="s">
        <v>299</v>
      </c>
      <c r="D119" s="92" t="s">
        <v>466</v>
      </c>
      <c r="E119" s="93"/>
    </row>
    <row r="120" spans="1:5" ht="38.25">
      <c r="A120" s="72" t="s">
        <v>579</v>
      </c>
      <c r="B120" s="72" t="s">
        <v>580</v>
      </c>
      <c r="C120" s="72" t="s">
        <v>299</v>
      </c>
      <c r="D120" s="92" t="s">
        <v>466</v>
      </c>
      <c r="E120" s="93"/>
    </row>
    <row r="121" spans="1:5" ht="63.75">
      <c r="A121" s="72" t="s">
        <v>581</v>
      </c>
      <c r="B121" s="72" t="s">
        <v>582</v>
      </c>
      <c r="C121" s="72" t="s">
        <v>299</v>
      </c>
      <c r="D121" s="92" t="s">
        <v>466</v>
      </c>
      <c r="E121" s="93"/>
    </row>
    <row r="122" spans="1:5" ht="51">
      <c r="A122" s="72" t="s">
        <v>583</v>
      </c>
      <c r="B122" s="72" t="s">
        <v>584</v>
      </c>
      <c r="C122" s="72" t="s">
        <v>299</v>
      </c>
      <c r="D122" s="92" t="s">
        <v>466</v>
      </c>
      <c r="E122" s="93"/>
    </row>
    <row r="123" spans="1:5" ht="63.75">
      <c r="A123" s="72" t="s">
        <v>585</v>
      </c>
      <c r="B123" s="72" t="s">
        <v>586</v>
      </c>
      <c r="C123" s="72" t="s">
        <v>299</v>
      </c>
      <c r="D123" s="92" t="s">
        <v>466</v>
      </c>
      <c r="E123" s="93"/>
    </row>
    <row r="124" spans="1:5" ht="51">
      <c r="A124" s="72" t="s">
        <v>587</v>
      </c>
      <c r="B124" s="72" t="s">
        <v>588</v>
      </c>
      <c r="C124" s="72" t="s">
        <v>299</v>
      </c>
      <c r="D124" s="92" t="s">
        <v>466</v>
      </c>
      <c r="E124" s="93"/>
    </row>
    <row r="125" spans="1:5" ht="63.75">
      <c r="A125" s="72" t="s">
        <v>589</v>
      </c>
      <c r="B125" s="72" t="s">
        <v>590</v>
      </c>
      <c r="C125" s="72" t="s">
        <v>299</v>
      </c>
      <c r="D125" s="92" t="s">
        <v>466</v>
      </c>
      <c r="E125" s="93"/>
    </row>
    <row r="126" spans="1:5" ht="51">
      <c r="A126" s="72" t="s">
        <v>591</v>
      </c>
      <c r="B126" s="72" t="s">
        <v>592</v>
      </c>
      <c r="C126" s="72" t="s">
        <v>299</v>
      </c>
      <c r="D126" s="92" t="s">
        <v>466</v>
      </c>
      <c r="E126" s="93"/>
    </row>
    <row r="127" spans="1:5" ht="38.25">
      <c r="A127" s="72" t="s">
        <v>593</v>
      </c>
      <c r="B127" s="72" t="s">
        <v>594</v>
      </c>
      <c r="C127" s="72" t="s">
        <v>299</v>
      </c>
      <c r="D127" s="92" t="s">
        <v>466</v>
      </c>
      <c r="E127" s="93"/>
    </row>
    <row r="128" spans="1:5" ht="51">
      <c r="A128" s="72" t="s">
        <v>595</v>
      </c>
      <c r="B128" s="72" t="s">
        <v>596</v>
      </c>
      <c r="C128" s="72" t="s">
        <v>299</v>
      </c>
      <c r="D128" s="92" t="s">
        <v>466</v>
      </c>
      <c r="E128" s="93"/>
    </row>
    <row r="129" spans="1:5" ht="38.25">
      <c r="A129" s="72" t="s">
        <v>597</v>
      </c>
      <c r="B129" s="72" t="s">
        <v>598</v>
      </c>
      <c r="C129" s="72" t="s">
        <v>299</v>
      </c>
      <c r="D129" s="92" t="s">
        <v>466</v>
      </c>
      <c r="E129" s="93"/>
    </row>
    <row r="130" spans="1:5" ht="51">
      <c r="A130" s="72" t="s">
        <v>599</v>
      </c>
      <c r="B130" s="72" t="s">
        <v>600</v>
      </c>
      <c r="C130" s="72" t="s">
        <v>299</v>
      </c>
      <c r="D130" s="92" t="s">
        <v>466</v>
      </c>
      <c r="E130" s="93"/>
    </row>
    <row r="131" spans="1:5" ht="38.25">
      <c r="A131" s="72" t="s">
        <v>601</v>
      </c>
      <c r="B131" s="72" t="s">
        <v>602</v>
      </c>
      <c r="C131" s="72" t="s">
        <v>299</v>
      </c>
      <c r="D131" s="92" t="s">
        <v>466</v>
      </c>
      <c r="E131" s="93"/>
    </row>
    <row r="132" spans="1:5" ht="38.25">
      <c r="A132" s="72" t="s">
        <v>603</v>
      </c>
      <c r="B132" s="72" t="s">
        <v>604</v>
      </c>
      <c r="C132" s="72" t="s">
        <v>299</v>
      </c>
      <c r="D132" s="92" t="s">
        <v>466</v>
      </c>
      <c r="E132" s="93"/>
    </row>
    <row r="133" spans="1:5" ht="63.75">
      <c r="A133" s="72" t="s">
        <v>605</v>
      </c>
      <c r="B133" s="72" t="s">
        <v>606</v>
      </c>
      <c r="C133" s="72" t="s">
        <v>299</v>
      </c>
      <c r="D133" s="92" t="s">
        <v>466</v>
      </c>
      <c r="E133" s="93"/>
    </row>
    <row r="134" spans="1:5" ht="51">
      <c r="A134" s="72" t="s">
        <v>607</v>
      </c>
      <c r="B134" s="72" t="s">
        <v>608</v>
      </c>
      <c r="C134" s="72" t="s">
        <v>299</v>
      </c>
      <c r="D134" s="92" t="s">
        <v>466</v>
      </c>
      <c r="E134" s="93"/>
    </row>
    <row r="135" spans="1:5" ht="38.25">
      <c r="A135" s="72" t="s">
        <v>609</v>
      </c>
      <c r="B135" s="72" t="s">
        <v>610</v>
      </c>
      <c r="C135" s="72" t="s">
        <v>299</v>
      </c>
      <c r="D135" s="92" t="s">
        <v>466</v>
      </c>
      <c r="E135" s="93"/>
    </row>
    <row r="136" spans="1:5" ht="63.75">
      <c r="A136" s="72" t="s">
        <v>611</v>
      </c>
      <c r="B136" s="72" t="s">
        <v>612</v>
      </c>
      <c r="C136" s="72" t="s">
        <v>299</v>
      </c>
      <c r="D136" s="92" t="s">
        <v>466</v>
      </c>
      <c r="E136" s="93"/>
    </row>
    <row r="137" spans="1:5" ht="51">
      <c r="A137" s="72" t="s">
        <v>613</v>
      </c>
      <c r="B137" s="72" t="s">
        <v>614</v>
      </c>
      <c r="C137" s="72" t="s">
        <v>299</v>
      </c>
      <c r="D137" s="92" t="s">
        <v>466</v>
      </c>
      <c r="E137" s="93"/>
    </row>
    <row r="138" spans="1:5" ht="63.75">
      <c r="A138" s="72" t="s">
        <v>615</v>
      </c>
      <c r="B138" s="72" t="s">
        <v>616</v>
      </c>
      <c r="C138" s="72" t="s">
        <v>299</v>
      </c>
      <c r="D138" s="92" t="s">
        <v>466</v>
      </c>
      <c r="E138" s="93"/>
    </row>
    <row r="139" spans="1:5" ht="76.5">
      <c r="A139" s="72" t="s">
        <v>617</v>
      </c>
      <c r="B139" s="72" t="s">
        <v>618</v>
      </c>
      <c r="C139" s="72" t="s">
        <v>299</v>
      </c>
      <c r="D139" s="92" t="s">
        <v>466</v>
      </c>
      <c r="E139" s="93"/>
    </row>
    <row r="140" spans="1:5" ht="51">
      <c r="A140" s="72" t="s">
        <v>619</v>
      </c>
      <c r="B140" s="72" t="s">
        <v>620</v>
      </c>
      <c r="C140" s="72" t="s">
        <v>299</v>
      </c>
      <c r="D140" s="92" t="s">
        <v>466</v>
      </c>
      <c r="E140" s="93"/>
    </row>
    <row r="141" spans="1:5" ht="51">
      <c r="A141" s="72" t="s">
        <v>621</v>
      </c>
      <c r="B141" s="72" t="s">
        <v>622</v>
      </c>
      <c r="C141" s="72" t="s">
        <v>299</v>
      </c>
      <c r="D141" s="92" t="s">
        <v>466</v>
      </c>
      <c r="E141" s="93"/>
    </row>
    <row r="142" spans="1:5" ht="63.75">
      <c r="A142" s="72" t="s">
        <v>623</v>
      </c>
      <c r="B142" s="72" t="s">
        <v>624</v>
      </c>
      <c r="C142" s="72" t="s">
        <v>299</v>
      </c>
      <c r="D142" s="92" t="s">
        <v>466</v>
      </c>
      <c r="E142" s="93"/>
    </row>
    <row r="143" spans="1:5" ht="63.75">
      <c r="A143" s="72" t="s">
        <v>625</v>
      </c>
      <c r="B143" s="72" t="s">
        <v>626</v>
      </c>
      <c r="C143" s="72" t="s">
        <v>299</v>
      </c>
      <c r="D143" s="92" t="s">
        <v>466</v>
      </c>
      <c r="E143" s="93"/>
    </row>
    <row r="144" spans="1:5" ht="38.25">
      <c r="A144" s="72" t="s">
        <v>627</v>
      </c>
      <c r="B144" s="72" t="s">
        <v>628</v>
      </c>
      <c r="C144" s="72" t="s">
        <v>299</v>
      </c>
      <c r="D144" s="92" t="s">
        <v>466</v>
      </c>
      <c r="E144" s="93"/>
    </row>
    <row r="145" spans="1:5" ht="38.25">
      <c r="A145" s="72" t="s">
        <v>629</v>
      </c>
      <c r="B145" s="72" t="s">
        <v>630</v>
      </c>
      <c r="C145" s="72" t="s">
        <v>299</v>
      </c>
      <c r="D145" s="92" t="s">
        <v>466</v>
      </c>
      <c r="E145" s="93"/>
    </row>
    <row r="146" spans="1:5" ht="51">
      <c r="A146" s="72" t="s">
        <v>631</v>
      </c>
      <c r="B146" s="72" t="s">
        <v>632</v>
      </c>
      <c r="C146" s="72" t="s">
        <v>299</v>
      </c>
      <c r="D146" s="92" t="s">
        <v>466</v>
      </c>
      <c r="E146" s="93"/>
    </row>
    <row r="147" spans="1:5" ht="51">
      <c r="A147" s="72" t="s">
        <v>633</v>
      </c>
      <c r="B147" s="72" t="s">
        <v>634</v>
      </c>
      <c r="C147" s="72" t="s">
        <v>299</v>
      </c>
      <c r="D147" s="92" t="s">
        <v>466</v>
      </c>
      <c r="E147" s="93"/>
    </row>
    <row r="148" spans="1:5" ht="51">
      <c r="A148" s="72" t="s">
        <v>635</v>
      </c>
      <c r="B148" s="72" t="s">
        <v>636</v>
      </c>
      <c r="C148" s="72" t="s">
        <v>299</v>
      </c>
      <c r="D148" s="92" t="s">
        <v>466</v>
      </c>
      <c r="E148" s="93"/>
    </row>
    <row r="149" spans="1:5" ht="51">
      <c r="A149" s="72" t="s">
        <v>637</v>
      </c>
      <c r="B149" s="72" t="s">
        <v>638</v>
      </c>
      <c r="C149" s="72" t="s">
        <v>299</v>
      </c>
      <c r="D149" s="92" t="s">
        <v>466</v>
      </c>
      <c r="E149" s="93"/>
    </row>
    <row r="150" spans="1:5" ht="51">
      <c r="A150" s="72" t="s">
        <v>639</v>
      </c>
      <c r="B150" s="72" t="s">
        <v>640</v>
      </c>
      <c r="C150" s="72" t="s">
        <v>299</v>
      </c>
      <c r="D150" s="92" t="s">
        <v>466</v>
      </c>
      <c r="E150" s="93"/>
    </row>
    <row r="151" spans="1:5" ht="51">
      <c r="A151" s="72" t="s">
        <v>641</v>
      </c>
      <c r="B151" s="72" t="s">
        <v>642</v>
      </c>
      <c r="C151" s="72" t="s">
        <v>299</v>
      </c>
      <c r="D151" s="92" t="s">
        <v>466</v>
      </c>
      <c r="E151" s="93"/>
    </row>
    <row r="152" spans="1:5" ht="51">
      <c r="A152" s="72" t="s">
        <v>643</v>
      </c>
      <c r="B152" s="72" t="s">
        <v>644</v>
      </c>
      <c r="C152" s="72" t="s">
        <v>299</v>
      </c>
      <c r="D152" s="92" t="s">
        <v>466</v>
      </c>
      <c r="E152" s="93"/>
    </row>
    <row r="153" spans="1:5" ht="51">
      <c r="A153" s="72" t="s">
        <v>645</v>
      </c>
      <c r="B153" s="72" t="s">
        <v>646</v>
      </c>
      <c r="C153" s="72" t="s">
        <v>299</v>
      </c>
      <c r="D153" s="92" t="s">
        <v>466</v>
      </c>
      <c r="E153" s="93"/>
    </row>
    <row r="154" spans="1:5" ht="38.25">
      <c r="A154" s="72" t="s">
        <v>647</v>
      </c>
      <c r="B154" s="72" t="s">
        <v>648</v>
      </c>
      <c r="C154" s="72" t="s">
        <v>299</v>
      </c>
      <c r="D154" s="92" t="s">
        <v>466</v>
      </c>
      <c r="E154" s="93"/>
    </row>
    <row r="155" spans="1:5" ht="38.25">
      <c r="A155" s="72" t="s">
        <v>649</v>
      </c>
      <c r="B155" s="72" t="s">
        <v>650</v>
      </c>
      <c r="C155" s="72" t="s">
        <v>299</v>
      </c>
      <c r="D155" s="92" t="s">
        <v>466</v>
      </c>
      <c r="E155" s="93"/>
    </row>
    <row r="156" spans="1:5" ht="38.25">
      <c r="A156" s="72" t="s">
        <v>651</v>
      </c>
      <c r="B156" s="72" t="s">
        <v>652</v>
      </c>
      <c r="C156" s="72" t="s">
        <v>299</v>
      </c>
      <c r="D156" s="92" t="s">
        <v>466</v>
      </c>
      <c r="E156" s="93"/>
    </row>
    <row r="157" spans="1:5" ht="51">
      <c r="A157" s="72" t="s">
        <v>653</v>
      </c>
      <c r="B157" s="72" t="s">
        <v>654</v>
      </c>
      <c r="C157" s="72" t="s">
        <v>299</v>
      </c>
      <c r="D157" s="92" t="s">
        <v>466</v>
      </c>
      <c r="E157" s="93"/>
    </row>
    <row r="158" spans="1:5" ht="63.75">
      <c r="A158" s="72" t="s">
        <v>655</v>
      </c>
      <c r="B158" s="72" t="s">
        <v>656</v>
      </c>
      <c r="C158" s="72" t="s">
        <v>299</v>
      </c>
      <c r="D158" s="92" t="s">
        <v>466</v>
      </c>
      <c r="E158" s="93"/>
    </row>
    <row r="159" spans="1:5" ht="63.75">
      <c r="A159" s="72" t="s">
        <v>657</v>
      </c>
      <c r="B159" s="72" t="s">
        <v>658</v>
      </c>
      <c r="C159" s="72" t="s">
        <v>299</v>
      </c>
      <c r="D159" s="92" t="s">
        <v>466</v>
      </c>
      <c r="E159" s="93"/>
    </row>
    <row r="160" spans="1:5" ht="51">
      <c r="A160" s="72" t="s">
        <v>659</v>
      </c>
      <c r="B160" s="72" t="s">
        <v>660</v>
      </c>
      <c r="C160" s="72" t="s">
        <v>299</v>
      </c>
      <c r="D160" s="92" t="s">
        <v>466</v>
      </c>
      <c r="E160" s="93"/>
    </row>
    <row r="161" spans="1:5" ht="63.75">
      <c r="A161" s="72" t="s">
        <v>661</v>
      </c>
      <c r="B161" s="72" t="s">
        <v>662</v>
      </c>
      <c r="C161" s="72" t="s">
        <v>299</v>
      </c>
      <c r="D161" s="92" t="s">
        <v>466</v>
      </c>
      <c r="E161" s="93"/>
    </row>
    <row r="162" spans="1:5" ht="51">
      <c r="A162" s="72" t="s">
        <v>663</v>
      </c>
      <c r="B162" s="72" t="s">
        <v>664</v>
      </c>
      <c r="C162" s="72" t="s">
        <v>299</v>
      </c>
      <c r="D162" s="92" t="s">
        <v>466</v>
      </c>
      <c r="E162" s="93"/>
    </row>
    <row r="163" spans="1:5" ht="76.5">
      <c r="A163" s="72" t="s">
        <v>665</v>
      </c>
      <c r="B163" s="72" t="s">
        <v>666</v>
      </c>
      <c r="C163" s="72" t="s">
        <v>299</v>
      </c>
      <c r="D163" s="92" t="s">
        <v>466</v>
      </c>
      <c r="E163" s="93"/>
    </row>
    <row r="164" spans="1:5" ht="38.25">
      <c r="A164" s="72" t="s">
        <v>667</v>
      </c>
      <c r="B164" s="72" t="s">
        <v>668</v>
      </c>
      <c r="C164" s="72" t="s">
        <v>299</v>
      </c>
      <c r="D164" s="92" t="s">
        <v>466</v>
      </c>
      <c r="E164" s="93"/>
    </row>
    <row r="165" spans="1:5" ht="38.25">
      <c r="A165" s="72" t="s">
        <v>669</v>
      </c>
      <c r="B165" s="72" t="s">
        <v>670</v>
      </c>
      <c r="C165" s="72" t="s">
        <v>299</v>
      </c>
      <c r="D165" s="92" t="s">
        <v>466</v>
      </c>
      <c r="E165" s="93"/>
    </row>
    <row r="166" spans="1:5" ht="38.25">
      <c r="A166" s="72" t="s">
        <v>671</v>
      </c>
      <c r="B166" s="72" t="s">
        <v>672</v>
      </c>
      <c r="C166" s="72" t="s">
        <v>299</v>
      </c>
      <c r="D166" s="92" t="s">
        <v>466</v>
      </c>
      <c r="E166" s="93"/>
    </row>
    <row r="167" spans="1:5" ht="51">
      <c r="A167" s="72" t="s">
        <v>673</v>
      </c>
      <c r="B167" s="72" t="s">
        <v>674</v>
      </c>
      <c r="C167" s="72" t="s">
        <v>299</v>
      </c>
      <c r="D167" s="92" t="s">
        <v>466</v>
      </c>
      <c r="E167" s="93"/>
    </row>
    <row r="168" spans="1:5" ht="51">
      <c r="A168" s="72" t="s">
        <v>675</v>
      </c>
      <c r="B168" s="72" t="s">
        <v>676</v>
      </c>
      <c r="C168" s="72" t="s">
        <v>299</v>
      </c>
      <c r="D168" s="92" t="s">
        <v>466</v>
      </c>
      <c r="E168" s="93"/>
    </row>
    <row r="169" spans="1:5" ht="63.75">
      <c r="A169" s="72" t="s">
        <v>677</v>
      </c>
      <c r="B169" s="72" t="s">
        <v>678</v>
      </c>
      <c r="C169" s="72" t="s">
        <v>299</v>
      </c>
      <c r="D169" s="92" t="s">
        <v>466</v>
      </c>
      <c r="E169" s="93"/>
    </row>
    <row r="170" spans="1:5" ht="51">
      <c r="A170" s="72" t="s">
        <v>679</v>
      </c>
      <c r="B170" s="72" t="s">
        <v>680</v>
      </c>
      <c r="C170" s="72" t="s">
        <v>299</v>
      </c>
      <c r="D170" s="92" t="s">
        <v>466</v>
      </c>
      <c r="E170" s="93"/>
    </row>
    <row r="171" spans="1:5" ht="38.25">
      <c r="A171" s="72" t="s">
        <v>681</v>
      </c>
      <c r="B171" s="72" t="s">
        <v>682</v>
      </c>
      <c r="C171" s="72" t="s">
        <v>299</v>
      </c>
      <c r="D171" s="92" t="s">
        <v>466</v>
      </c>
      <c r="E171" s="93"/>
    </row>
    <row r="172" spans="1:5" ht="51">
      <c r="A172" s="72" t="s">
        <v>683</v>
      </c>
      <c r="B172" s="72" t="s">
        <v>684</v>
      </c>
      <c r="C172" s="72" t="s">
        <v>299</v>
      </c>
      <c r="D172" s="92" t="s">
        <v>466</v>
      </c>
      <c r="E172" s="93"/>
    </row>
    <row r="173" spans="1:5" ht="38.25">
      <c r="A173" s="72" t="s">
        <v>685</v>
      </c>
      <c r="B173" s="72" t="s">
        <v>686</v>
      </c>
      <c r="C173" s="72" t="s">
        <v>299</v>
      </c>
      <c r="D173" s="92" t="s">
        <v>466</v>
      </c>
      <c r="E173" s="93"/>
    </row>
    <row r="174" spans="1:5" ht="51">
      <c r="A174" s="72" t="s">
        <v>687</v>
      </c>
      <c r="B174" s="72" t="s">
        <v>688</v>
      </c>
      <c r="C174" s="72" t="s">
        <v>299</v>
      </c>
      <c r="D174" s="92" t="s">
        <v>466</v>
      </c>
      <c r="E174" s="93"/>
    </row>
    <row r="175" spans="1:5" ht="38.25">
      <c r="A175" s="72" t="s">
        <v>689</v>
      </c>
      <c r="B175" s="72" t="s">
        <v>690</v>
      </c>
      <c r="C175" s="72" t="s">
        <v>299</v>
      </c>
      <c r="D175" s="92" t="s">
        <v>466</v>
      </c>
      <c r="E175" s="93"/>
    </row>
    <row r="176" spans="1:5" ht="38.25">
      <c r="A176" s="72" t="s">
        <v>691</v>
      </c>
      <c r="B176" s="72" t="s">
        <v>692</v>
      </c>
      <c r="C176" s="72" t="s">
        <v>299</v>
      </c>
      <c r="D176" s="92" t="s">
        <v>466</v>
      </c>
      <c r="E176" s="93"/>
    </row>
    <row r="177" spans="1:5" ht="51">
      <c r="A177" s="72" t="s">
        <v>693</v>
      </c>
      <c r="B177" s="72" t="s">
        <v>694</v>
      </c>
      <c r="C177" s="72" t="s">
        <v>299</v>
      </c>
      <c r="D177" s="92" t="s">
        <v>466</v>
      </c>
      <c r="E177" s="93"/>
    </row>
    <row r="178" spans="1:5" ht="51">
      <c r="A178" s="72" t="s">
        <v>695</v>
      </c>
      <c r="B178" s="72" t="s">
        <v>696</v>
      </c>
      <c r="C178" s="72" t="s">
        <v>299</v>
      </c>
      <c r="D178" s="92" t="s">
        <v>466</v>
      </c>
      <c r="E178" s="93"/>
    </row>
    <row r="179" spans="1:5" ht="51">
      <c r="A179" s="72" t="s">
        <v>697</v>
      </c>
      <c r="B179" s="72" t="s">
        <v>698</v>
      </c>
      <c r="C179" s="72" t="s">
        <v>299</v>
      </c>
      <c r="D179" s="92" t="s">
        <v>466</v>
      </c>
      <c r="E179" s="93"/>
    </row>
    <row r="180" spans="1:5" ht="38.25">
      <c r="A180" s="72" t="s">
        <v>699</v>
      </c>
      <c r="B180" s="72" t="s">
        <v>700</v>
      </c>
      <c r="C180" s="72" t="s">
        <v>299</v>
      </c>
      <c r="D180" s="92" t="s">
        <v>466</v>
      </c>
      <c r="E180" s="93"/>
    </row>
    <row r="181" spans="1:5" ht="51">
      <c r="A181" s="72" t="s">
        <v>701</v>
      </c>
      <c r="B181" s="72" t="s">
        <v>702</v>
      </c>
      <c r="C181" s="72" t="s">
        <v>299</v>
      </c>
      <c r="D181" s="92" t="s">
        <v>466</v>
      </c>
      <c r="E181" s="93"/>
    </row>
    <row r="182" spans="1:5" ht="51">
      <c r="A182" s="72" t="s">
        <v>703</v>
      </c>
      <c r="B182" s="72" t="s">
        <v>704</v>
      </c>
      <c r="C182" s="72" t="s">
        <v>299</v>
      </c>
      <c r="D182" s="92" t="s">
        <v>466</v>
      </c>
      <c r="E182" s="93"/>
    </row>
    <row r="183" spans="1:5" ht="51">
      <c r="A183" s="72" t="s">
        <v>705</v>
      </c>
      <c r="B183" s="72" t="s">
        <v>706</v>
      </c>
      <c r="C183" s="72" t="s">
        <v>299</v>
      </c>
      <c r="D183" s="92" t="s">
        <v>466</v>
      </c>
      <c r="E183" s="93"/>
    </row>
    <row r="184" spans="1:5" ht="38.25">
      <c r="A184" s="72" t="s">
        <v>707</v>
      </c>
      <c r="B184" s="72" t="s">
        <v>708</v>
      </c>
      <c r="C184" s="72" t="s">
        <v>299</v>
      </c>
      <c r="D184" s="92" t="s">
        <v>466</v>
      </c>
      <c r="E184" s="93"/>
    </row>
    <row r="185" spans="1:5" ht="51">
      <c r="A185" s="72" t="s">
        <v>709</v>
      </c>
      <c r="B185" s="72" t="s">
        <v>710</v>
      </c>
      <c r="C185" s="72" t="s">
        <v>299</v>
      </c>
      <c r="D185" s="92" t="s">
        <v>466</v>
      </c>
      <c r="E185" s="93"/>
    </row>
    <row r="186" spans="1:5" ht="25.5">
      <c r="A186" s="72" t="s">
        <v>711</v>
      </c>
      <c r="B186" s="72" t="s">
        <v>712</v>
      </c>
      <c r="C186" s="72" t="s">
        <v>299</v>
      </c>
      <c r="D186" s="92" t="s">
        <v>466</v>
      </c>
      <c r="E186" s="93"/>
    </row>
    <row r="187" spans="1:5" ht="38.25">
      <c r="A187" s="72" t="s">
        <v>713</v>
      </c>
      <c r="B187" s="72" t="s">
        <v>714</v>
      </c>
      <c r="C187" s="72" t="s">
        <v>299</v>
      </c>
      <c r="D187" s="92" t="s">
        <v>466</v>
      </c>
      <c r="E187" s="93"/>
    </row>
    <row r="188" spans="1:5" ht="51">
      <c r="A188" s="72" t="s">
        <v>715</v>
      </c>
      <c r="B188" s="72" t="s">
        <v>716</v>
      </c>
      <c r="C188" s="72" t="s">
        <v>299</v>
      </c>
      <c r="D188" s="92" t="s">
        <v>466</v>
      </c>
      <c r="E188" s="93"/>
    </row>
    <row r="189" spans="1:5" ht="51">
      <c r="A189" s="72" t="s">
        <v>717</v>
      </c>
      <c r="B189" s="72" t="s">
        <v>718</v>
      </c>
      <c r="C189" s="72" t="s">
        <v>299</v>
      </c>
      <c r="D189" s="92" t="s">
        <v>466</v>
      </c>
      <c r="E189" s="93"/>
    </row>
    <row r="190" spans="1:5" ht="51">
      <c r="A190" s="72" t="s">
        <v>719</v>
      </c>
      <c r="B190" s="72" t="s">
        <v>720</v>
      </c>
      <c r="C190" s="72" t="s">
        <v>299</v>
      </c>
      <c r="D190" s="92" t="s">
        <v>466</v>
      </c>
      <c r="E190" s="93"/>
    </row>
    <row r="191" spans="1:5" ht="51">
      <c r="A191" s="72" t="s">
        <v>721</v>
      </c>
      <c r="B191" s="72" t="s">
        <v>722</v>
      </c>
      <c r="C191" s="72" t="s">
        <v>299</v>
      </c>
      <c r="D191" s="92" t="s">
        <v>466</v>
      </c>
      <c r="E191" s="93"/>
    </row>
    <row r="192" spans="1:5" ht="63.75">
      <c r="A192" s="72" t="s">
        <v>723</v>
      </c>
      <c r="B192" s="72" t="s">
        <v>724</v>
      </c>
      <c r="C192" s="72" t="s">
        <v>299</v>
      </c>
      <c r="D192" s="92" t="s">
        <v>466</v>
      </c>
      <c r="E192" s="93"/>
    </row>
    <row r="193" spans="1:5" ht="63.75">
      <c r="A193" s="72" t="s">
        <v>725</v>
      </c>
      <c r="B193" s="72" t="s">
        <v>726</v>
      </c>
      <c r="C193" s="72" t="s">
        <v>299</v>
      </c>
      <c r="D193" s="92" t="s">
        <v>466</v>
      </c>
      <c r="E193" s="93"/>
    </row>
    <row r="194" spans="1:5" ht="63.75">
      <c r="A194" s="72" t="s">
        <v>727</v>
      </c>
      <c r="B194" s="72" t="s">
        <v>728</v>
      </c>
      <c r="C194" s="72" t="s">
        <v>299</v>
      </c>
      <c r="D194" s="92" t="s">
        <v>466</v>
      </c>
      <c r="E194" s="93"/>
    </row>
    <row r="195" spans="1:5" ht="63.75">
      <c r="A195" s="72" t="s">
        <v>729</v>
      </c>
      <c r="B195" s="72" t="s">
        <v>730</v>
      </c>
      <c r="C195" s="72" t="s">
        <v>299</v>
      </c>
      <c r="D195" s="92" t="s">
        <v>466</v>
      </c>
      <c r="E195" s="93"/>
    </row>
    <row r="196" spans="1:5" ht="63.75">
      <c r="A196" s="72" t="s">
        <v>731</v>
      </c>
      <c r="B196" s="72" t="s">
        <v>732</v>
      </c>
      <c r="C196" s="72" t="s">
        <v>299</v>
      </c>
      <c r="D196" s="92" t="s">
        <v>466</v>
      </c>
      <c r="E196" s="93"/>
    </row>
    <row r="197" spans="1:5" ht="63.75">
      <c r="A197" s="72" t="s">
        <v>733</v>
      </c>
      <c r="B197" s="72" t="s">
        <v>734</v>
      </c>
      <c r="C197" s="72" t="s">
        <v>299</v>
      </c>
      <c r="D197" s="92" t="s">
        <v>466</v>
      </c>
      <c r="E197" s="93"/>
    </row>
    <row r="198" spans="1:5" ht="63.75">
      <c r="A198" s="72" t="s">
        <v>735</v>
      </c>
      <c r="B198" s="72" t="s">
        <v>736</v>
      </c>
      <c r="C198" s="72" t="s">
        <v>299</v>
      </c>
      <c r="D198" s="92" t="s">
        <v>466</v>
      </c>
      <c r="E198" s="93"/>
    </row>
    <row r="199" spans="1:5" ht="63.75">
      <c r="A199" s="72" t="s">
        <v>737</v>
      </c>
      <c r="B199" s="72" t="s">
        <v>738</v>
      </c>
      <c r="C199" s="72" t="s">
        <v>299</v>
      </c>
      <c r="D199" s="92" t="s">
        <v>466</v>
      </c>
      <c r="E199" s="93"/>
    </row>
    <row r="200" spans="1:5" ht="63.75">
      <c r="A200" s="72" t="s">
        <v>739</v>
      </c>
      <c r="B200" s="72" t="s">
        <v>740</v>
      </c>
      <c r="C200" s="72" t="s">
        <v>299</v>
      </c>
      <c r="D200" s="92" t="s">
        <v>466</v>
      </c>
      <c r="E200" s="93"/>
    </row>
    <row r="201" spans="1:5" ht="63.75">
      <c r="A201" s="72" t="s">
        <v>741</v>
      </c>
      <c r="B201" s="72" t="s">
        <v>742</v>
      </c>
      <c r="C201" s="72" t="s">
        <v>299</v>
      </c>
      <c r="D201" s="92" t="s">
        <v>466</v>
      </c>
      <c r="E201" s="93"/>
    </row>
    <row r="202" spans="1:5" ht="63.75">
      <c r="A202" s="72" t="s">
        <v>743</v>
      </c>
      <c r="B202" s="72" t="s">
        <v>744</v>
      </c>
      <c r="C202" s="72" t="s">
        <v>299</v>
      </c>
      <c r="D202" s="92" t="s">
        <v>466</v>
      </c>
      <c r="E202" s="93"/>
    </row>
    <row r="203" spans="1:5" ht="63.75">
      <c r="A203" s="72" t="s">
        <v>745</v>
      </c>
      <c r="B203" s="72" t="s">
        <v>746</v>
      </c>
      <c r="C203" s="72" t="s">
        <v>299</v>
      </c>
      <c r="D203" s="92" t="s">
        <v>466</v>
      </c>
      <c r="E203" s="93"/>
    </row>
    <row r="204" spans="1:5" ht="51">
      <c r="A204" s="72" t="s">
        <v>747</v>
      </c>
      <c r="B204" s="72" t="s">
        <v>748</v>
      </c>
      <c r="C204" s="72" t="s">
        <v>299</v>
      </c>
      <c r="D204" s="92" t="s">
        <v>466</v>
      </c>
      <c r="E204" s="93"/>
    </row>
    <row r="205" spans="1:5" ht="63.75">
      <c r="A205" s="72" t="s">
        <v>749</v>
      </c>
      <c r="B205" s="72" t="s">
        <v>750</v>
      </c>
      <c r="C205" s="72" t="s">
        <v>299</v>
      </c>
      <c r="D205" s="92" t="s">
        <v>466</v>
      </c>
      <c r="E205" s="93"/>
    </row>
    <row r="206" spans="1:5" ht="63.75">
      <c r="A206" s="72" t="s">
        <v>751</v>
      </c>
      <c r="B206" s="72" t="s">
        <v>752</v>
      </c>
      <c r="C206" s="72" t="s">
        <v>299</v>
      </c>
      <c r="D206" s="92" t="s">
        <v>466</v>
      </c>
      <c r="E206" s="93"/>
    </row>
    <row r="207" spans="1:5" ht="76.5">
      <c r="A207" s="72" t="s">
        <v>753</v>
      </c>
      <c r="B207" s="72" t="s">
        <v>754</v>
      </c>
      <c r="C207" s="72" t="s">
        <v>299</v>
      </c>
      <c r="D207" s="92" t="s">
        <v>466</v>
      </c>
      <c r="E207" s="93"/>
    </row>
    <row r="208" spans="1:5" ht="63.75">
      <c r="A208" s="72" t="s">
        <v>755</v>
      </c>
      <c r="B208" s="72" t="s">
        <v>756</v>
      </c>
      <c r="C208" s="72" t="s">
        <v>299</v>
      </c>
      <c r="D208" s="92" t="s">
        <v>466</v>
      </c>
      <c r="E208" s="93"/>
    </row>
    <row r="209" spans="1:5" ht="38.25">
      <c r="A209" s="72" t="s">
        <v>262</v>
      </c>
      <c r="B209" s="72" t="s">
        <v>757</v>
      </c>
      <c r="C209" s="72" t="s">
        <v>299</v>
      </c>
      <c r="D209" s="92" t="s">
        <v>466</v>
      </c>
      <c r="E209" s="93"/>
    </row>
    <row r="210" spans="1:5" ht="51">
      <c r="A210" s="72" t="s">
        <v>758</v>
      </c>
      <c r="B210" s="72" t="s">
        <v>759</v>
      </c>
      <c r="C210" s="72" t="s">
        <v>299</v>
      </c>
      <c r="D210" s="92" t="s">
        <v>466</v>
      </c>
      <c r="E210" s="93"/>
    </row>
    <row r="211" spans="1:5" ht="51">
      <c r="A211" s="72" t="s">
        <v>760</v>
      </c>
      <c r="B211" s="72" t="s">
        <v>761</v>
      </c>
      <c r="C211" s="72" t="s">
        <v>299</v>
      </c>
      <c r="D211" s="92" t="s">
        <v>466</v>
      </c>
      <c r="E211" s="93"/>
    </row>
    <row r="212" spans="1:5" ht="38.25">
      <c r="A212" s="72" t="s">
        <v>762</v>
      </c>
      <c r="B212" s="72" t="s">
        <v>763</v>
      </c>
      <c r="C212" s="72" t="s">
        <v>299</v>
      </c>
      <c r="D212" s="92" t="s">
        <v>466</v>
      </c>
      <c r="E212" s="93"/>
    </row>
    <row r="213" spans="1:5" ht="76.5">
      <c r="A213" s="72" t="s">
        <v>764</v>
      </c>
      <c r="B213" s="72" t="s">
        <v>765</v>
      </c>
      <c r="C213" s="72" t="s">
        <v>299</v>
      </c>
      <c r="D213" s="92" t="s">
        <v>466</v>
      </c>
      <c r="E213" s="93"/>
    </row>
    <row r="214" spans="1:5" ht="63.75">
      <c r="A214" s="72" t="s">
        <v>766</v>
      </c>
      <c r="B214" s="72" t="s">
        <v>767</v>
      </c>
      <c r="C214" s="72" t="s">
        <v>299</v>
      </c>
      <c r="D214" s="92" t="s">
        <v>466</v>
      </c>
      <c r="E214" s="93"/>
    </row>
    <row r="215" spans="1:5" ht="76.5">
      <c r="A215" s="72" t="s">
        <v>768</v>
      </c>
      <c r="B215" s="72" t="s">
        <v>769</v>
      </c>
      <c r="C215" s="72" t="s">
        <v>299</v>
      </c>
      <c r="D215" s="92" t="s">
        <v>466</v>
      </c>
      <c r="E215" s="93"/>
    </row>
    <row r="216" spans="1:5" ht="51">
      <c r="A216" s="72" t="s">
        <v>770</v>
      </c>
      <c r="B216" s="72" t="s">
        <v>771</v>
      </c>
      <c r="C216" s="72" t="s">
        <v>299</v>
      </c>
      <c r="D216" s="92" t="s">
        <v>466</v>
      </c>
      <c r="E216" s="93"/>
    </row>
    <row r="217" spans="1:5" ht="63.75">
      <c r="A217" s="72" t="s">
        <v>772</v>
      </c>
      <c r="B217" s="72" t="s">
        <v>773</v>
      </c>
      <c r="C217" s="72" t="s">
        <v>299</v>
      </c>
      <c r="D217" s="92" t="s">
        <v>466</v>
      </c>
      <c r="E217" s="93"/>
    </row>
    <row r="218" spans="1:5" ht="76.5">
      <c r="A218" s="72" t="s">
        <v>774</v>
      </c>
      <c r="B218" s="72" t="s">
        <v>775</v>
      </c>
      <c r="C218" s="72" t="s">
        <v>299</v>
      </c>
      <c r="D218" s="92" t="s">
        <v>466</v>
      </c>
      <c r="E218" s="93"/>
    </row>
    <row r="219" spans="1:5" ht="51">
      <c r="A219" s="72" t="s">
        <v>776</v>
      </c>
      <c r="B219" s="72" t="s">
        <v>777</v>
      </c>
      <c r="C219" s="72" t="s">
        <v>299</v>
      </c>
      <c r="D219" s="92" t="s">
        <v>466</v>
      </c>
      <c r="E219" s="93"/>
    </row>
    <row r="220" spans="1:5" ht="63.75">
      <c r="A220" s="72" t="s">
        <v>778</v>
      </c>
      <c r="B220" s="72" t="s">
        <v>779</v>
      </c>
      <c r="C220" s="72" t="s">
        <v>299</v>
      </c>
      <c r="D220" s="92" t="s">
        <v>466</v>
      </c>
      <c r="E220" s="93"/>
    </row>
    <row r="221" spans="1:5" ht="51">
      <c r="A221" s="72" t="s">
        <v>780</v>
      </c>
      <c r="B221" s="72" t="s">
        <v>781</v>
      </c>
      <c r="C221" s="72" t="s">
        <v>299</v>
      </c>
      <c r="D221" s="92" t="s">
        <v>466</v>
      </c>
      <c r="E221" s="93"/>
    </row>
    <row r="222" spans="1:5" ht="76.5">
      <c r="A222" s="72" t="s">
        <v>782</v>
      </c>
      <c r="B222" s="72" t="s">
        <v>783</v>
      </c>
      <c r="C222" s="72" t="s">
        <v>299</v>
      </c>
      <c r="D222" s="92" t="s">
        <v>466</v>
      </c>
      <c r="E222" s="93"/>
    </row>
    <row r="223" spans="1:5" ht="76.5">
      <c r="A223" s="72" t="s">
        <v>784</v>
      </c>
      <c r="B223" s="72" t="s">
        <v>785</v>
      </c>
      <c r="C223" s="72" t="s">
        <v>299</v>
      </c>
      <c r="D223" s="92" t="s">
        <v>466</v>
      </c>
      <c r="E223" s="93"/>
    </row>
    <row r="224" spans="1:5" ht="63.75">
      <c r="A224" s="72" t="s">
        <v>786</v>
      </c>
      <c r="B224" s="72" t="s">
        <v>787</v>
      </c>
      <c r="C224" s="72" t="s">
        <v>299</v>
      </c>
      <c r="D224" s="92" t="s">
        <v>466</v>
      </c>
      <c r="E224" s="93"/>
    </row>
    <row r="225" spans="1:5" ht="63.75">
      <c r="A225" s="72" t="s">
        <v>788</v>
      </c>
      <c r="B225" s="72" t="s">
        <v>789</v>
      </c>
      <c r="C225" s="72" t="s">
        <v>299</v>
      </c>
      <c r="D225" s="92" t="s">
        <v>466</v>
      </c>
      <c r="E225" s="93"/>
    </row>
    <row r="226" spans="1:5" ht="38.25">
      <c r="A226" s="72" t="s">
        <v>790</v>
      </c>
      <c r="B226" s="72" t="s">
        <v>791</v>
      </c>
      <c r="C226" s="72" t="s">
        <v>299</v>
      </c>
      <c r="D226" s="92" t="s">
        <v>466</v>
      </c>
      <c r="E226" s="93"/>
    </row>
    <row r="227" spans="1:5" ht="63.75">
      <c r="A227" s="72" t="s">
        <v>792</v>
      </c>
      <c r="B227" s="72" t="s">
        <v>793</v>
      </c>
      <c r="C227" s="72" t="s">
        <v>299</v>
      </c>
      <c r="D227" s="92" t="s">
        <v>466</v>
      </c>
      <c r="E227" s="93"/>
    </row>
    <row r="228" spans="1:5" ht="63.75">
      <c r="A228" s="72" t="s">
        <v>794</v>
      </c>
      <c r="B228" s="72" t="s">
        <v>795</v>
      </c>
      <c r="C228" s="72" t="s">
        <v>299</v>
      </c>
      <c r="D228" s="92" t="s">
        <v>466</v>
      </c>
      <c r="E228" s="93"/>
    </row>
    <row r="229" spans="1:5" ht="63.75">
      <c r="A229" s="72" t="s">
        <v>796</v>
      </c>
      <c r="B229" s="72" t="s">
        <v>797</v>
      </c>
      <c r="C229" s="72" t="s">
        <v>299</v>
      </c>
      <c r="D229" s="92" t="s">
        <v>466</v>
      </c>
      <c r="E229" s="93"/>
    </row>
    <row r="230" spans="1:5" ht="63.75">
      <c r="A230" s="72" t="s">
        <v>798</v>
      </c>
      <c r="B230" s="72" t="s">
        <v>799</v>
      </c>
      <c r="C230" s="72" t="s">
        <v>299</v>
      </c>
      <c r="D230" s="92" t="s">
        <v>466</v>
      </c>
      <c r="E230" s="93"/>
    </row>
    <row r="231" spans="1:5" ht="63.75">
      <c r="A231" s="72" t="s">
        <v>800</v>
      </c>
      <c r="B231" s="72" t="s">
        <v>801</v>
      </c>
      <c r="C231" s="72" t="s">
        <v>299</v>
      </c>
      <c r="D231" s="92" t="s">
        <v>466</v>
      </c>
      <c r="E231" s="93"/>
    </row>
    <row r="232" spans="1:5" ht="63.75">
      <c r="A232" s="72" t="s">
        <v>802</v>
      </c>
      <c r="B232" s="72" t="s">
        <v>803</v>
      </c>
      <c r="C232" s="72" t="s">
        <v>299</v>
      </c>
      <c r="D232" s="92" t="s">
        <v>466</v>
      </c>
      <c r="E232" s="93"/>
    </row>
    <row r="233" spans="1:5" ht="51">
      <c r="A233" s="72" t="s">
        <v>804</v>
      </c>
      <c r="B233" s="72" t="s">
        <v>805</v>
      </c>
      <c r="C233" s="72" t="s">
        <v>299</v>
      </c>
      <c r="D233" s="92" t="s">
        <v>466</v>
      </c>
      <c r="E233" s="93"/>
    </row>
    <row r="234" spans="1:5" ht="63.75">
      <c r="A234" s="72" t="s">
        <v>806</v>
      </c>
      <c r="B234" s="72" t="s">
        <v>807</v>
      </c>
      <c r="C234" s="72" t="s">
        <v>299</v>
      </c>
      <c r="D234" s="92" t="s">
        <v>466</v>
      </c>
      <c r="E234" s="93"/>
    </row>
    <row r="235" spans="1:5" ht="76.5">
      <c r="A235" s="72" t="s">
        <v>808</v>
      </c>
      <c r="B235" s="72" t="s">
        <v>809</v>
      </c>
      <c r="C235" s="72" t="s">
        <v>299</v>
      </c>
      <c r="D235" s="92" t="s">
        <v>466</v>
      </c>
      <c r="E235" s="93"/>
    </row>
    <row r="236" spans="1:5" ht="63.75">
      <c r="A236" s="72" t="s">
        <v>810</v>
      </c>
      <c r="B236" s="72" t="s">
        <v>811</v>
      </c>
      <c r="C236" s="72" t="s">
        <v>298</v>
      </c>
      <c r="D236" s="92" t="s">
        <v>812</v>
      </c>
      <c r="E236" s="93"/>
    </row>
    <row r="237" spans="1:5" ht="38.25">
      <c r="A237" s="72" t="s">
        <v>813</v>
      </c>
      <c r="B237" s="72" t="s">
        <v>814</v>
      </c>
      <c r="C237" s="72" t="s">
        <v>298</v>
      </c>
      <c r="D237" s="92" t="s">
        <v>812</v>
      </c>
      <c r="E237" s="93"/>
    </row>
    <row r="238" spans="1:5" ht="63.75">
      <c r="A238" s="72" t="s">
        <v>815</v>
      </c>
      <c r="B238" s="72" t="s">
        <v>816</v>
      </c>
      <c r="C238" s="72" t="s">
        <v>298</v>
      </c>
      <c r="D238" s="92" t="s">
        <v>812</v>
      </c>
      <c r="E238" s="93"/>
    </row>
    <row r="239" spans="1:5" ht="63.75">
      <c r="A239" s="72" t="s">
        <v>817</v>
      </c>
      <c r="B239" s="72" t="s">
        <v>818</v>
      </c>
      <c r="C239" s="72" t="s">
        <v>298</v>
      </c>
      <c r="D239" s="92" t="s">
        <v>812</v>
      </c>
      <c r="E239" s="93"/>
    </row>
    <row r="240" spans="1:5" ht="38.25">
      <c r="A240" s="72" t="s">
        <v>819</v>
      </c>
      <c r="B240" s="72" t="s">
        <v>820</v>
      </c>
      <c r="C240" s="72" t="s">
        <v>298</v>
      </c>
      <c r="D240" s="92" t="s">
        <v>812</v>
      </c>
      <c r="E240" s="93"/>
    </row>
    <row r="241" spans="1:5" ht="63.75">
      <c r="A241" s="72" t="s">
        <v>821</v>
      </c>
      <c r="B241" s="72" t="s">
        <v>822</v>
      </c>
      <c r="C241" s="72" t="s">
        <v>298</v>
      </c>
      <c r="D241" s="92" t="s">
        <v>812</v>
      </c>
      <c r="E241" s="93"/>
    </row>
    <row r="242" spans="1:5" ht="38.25">
      <c r="A242" s="72" t="s">
        <v>823</v>
      </c>
      <c r="B242" s="72" t="s">
        <v>824</v>
      </c>
      <c r="C242" s="72" t="s">
        <v>298</v>
      </c>
      <c r="D242" s="92" t="s">
        <v>812</v>
      </c>
      <c r="E242" s="93"/>
    </row>
    <row r="243" spans="1:5" ht="38.25">
      <c r="A243" s="72" t="s">
        <v>825</v>
      </c>
      <c r="B243" s="72" t="s">
        <v>826</v>
      </c>
      <c r="C243" s="72" t="s">
        <v>298</v>
      </c>
      <c r="D243" s="92" t="s">
        <v>812</v>
      </c>
      <c r="E243" s="93"/>
    </row>
    <row r="244" spans="1:5" ht="63.75">
      <c r="A244" s="72" t="s">
        <v>827</v>
      </c>
      <c r="B244" s="72" t="s">
        <v>828</v>
      </c>
      <c r="C244" s="72" t="s">
        <v>298</v>
      </c>
      <c r="D244" s="92" t="s">
        <v>812</v>
      </c>
      <c r="E244" s="93"/>
    </row>
    <row r="245" spans="1:5" ht="51">
      <c r="A245" s="72" t="s">
        <v>829</v>
      </c>
      <c r="B245" s="72" t="s">
        <v>830</v>
      </c>
      <c r="C245" s="72" t="s">
        <v>298</v>
      </c>
      <c r="D245" s="92" t="s">
        <v>812</v>
      </c>
      <c r="E245" s="93"/>
    </row>
    <row r="246" spans="1:5" ht="38.25">
      <c r="A246" s="72" t="s">
        <v>831</v>
      </c>
      <c r="B246" s="72" t="s">
        <v>832</v>
      </c>
      <c r="C246" s="72" t="s">
        <v>298</v>
      </c>
      <c r="D246" s="92" t="s">
        <v>812</v>
      </c>
      <c r="E246" s="93"/>
    </row>
    <row r="247" spans="1:5" ht="51">
      <c r="A247" s="72" t="s">
        <v>833</v>
      </c>
      <c r="B247" s="72" t="s">
        <v>834</v>
      </c>
      <c r="C247" s="72" t="s">
        <v>298</v>
      </c>
      <c r="D247" s="92" t="s">
        <v>812</v>
      </c>
      <c r="E247" s="93"/>
    </row>
    <row r="248" spans="1:5" ht="51">
      <c r="A248" s="72" t="s">
        <v>835</v>
      </c>
      <c r="B248" s="72" t="s">
        <v>836</v>
      </c>
      <c r="C248" s="72" t="s">
        <v>298</v>
      </c>
      <c r="D248" s="92" t="s">
        <v>812</v>
      </c>
      <c r="E248" s="93"/>
    </row>
    <row r="249" spans="1:5" ht="63.75">
      <c r="A249" s="72" t="s">
        <v>837</v>
      </c>
      <c r="B249" s="72" t="s">
        <v>838</v>
      </c>
      <c r="C249" s="72" t="s">
        <v>298</v>
      </c>
      <c r="D249" s="92" t="s">
        <v>812</v>
      </c>
      <c r="E249" s="93"/>
    </row>
    <row r="250" spans="1:5" ht="63.75">
      <c r="A250" s="72" t="s">
        <v>839</v>
      </c>
      <c r="B250" s="72" t="s">
        <v>840</v>
      </c>
      <c r="C250" s="72" t="s">
        <v>298</v>
      </c>
      <c r="D250" s="92" t="s">
        <v>812</v>
      </c>
      <c r="E250" s="93"/>
    </row>
    <row r="251" spans="1:5" ht="51">
      <c r="A251" s="72" t="s">
        <v>841</v>
      </c>
      <c r="B251" s="72" t="s">
        <v>842</v>
      </c>
      <c r="C251" s="72" t="s">
        <v>298</v>
      </c>
      <c r="D251" s="92" t="s">
        <v>812</v>
      </c>
      <c r="E251" s="93"/>
    </row>
    <row r="252" spans="1:5" ht="51">
      <c r="A252" s="72" t="s">
        <v>843</v>
      </c>
      <c r="B252" s="72" t="s">
        <v>844</v>
      </c>
      <c r="C252" s="72" t="s">
        <v>298</v>
      </c>
      <c r="D252" s="92" t="s">
        <v>812</v>
      </c>
      <c r="E252" s="93"/>
    </row>
    <row r="253" spans="1:5" ht="38.25">
      <c r="A253" s="72" t="s">
        <v>845</v>
      </c>
      <c r="B253" s="72" t="s">
        <v>846</v>
      </c>
      <c r="C253" s="72" t="s">
        <v>298</v>
      </c>
      <c r="D253" s="92" t="s">
        <v>812</v>
      </c>
      <c r="E253" s="93"/>
    </row>
    <row r="254" spans="1:5" ht="51">
      <c r="A254" s="72" t="s">
        <v>847</v>
      </c>
      <c r="B254" s="72" t="s">
        <v>848</v>
      </c>
      <c r="C254" s="72" t="s">
        <v>298</v>
      </c>
      <c r="D254" s="92" t="s">
        <v>812</v>
      </c>
      <c r="E254" s="93"/>
    </row>
    <row r="255" spans="1:5" ht="38.25">
      <c r="A255" s="72" t="s">
        <v>849</v>
      </c>
      <c r="B255" s="72" t="s">
        <v>850</v>
      </c>
      <c r="C255" s="72" t="s">
        <v>298</v>
      </c>
      <c r="D255" s="92" t="s">
        <v>812</v>
      </c>
      <c r="E255" s="93"/>
    </row>
    <row r="256" spans="1:5" ht="38.25">
      <c r="A256" s="72" t="s">
        <v>851</v>
      </c>
      <c r="B256" s="72" t="s">
        <v>852</v>
      </c>
      <c r="C256" s="72" t="s">
        <v>298</v>
      </c>
      <c r="D256" s="92" t="s">
        <v>812</v>
      </c>
      <c r="E256" s="93"/>
    </row>
    <row r="257" spans="1:5" ht="38.25">
      <c r="A257" s="72" t="s">
        <v>853</v>
      </c>
      <c r="B257" s="72" t="s">
        <v>854</v>
      </c>
      <c r="C257" s="72" t="s">
        <v>298</v>
      </c>
      <c r="D257" s="92" t="s">
        <v>812</v>
      </c>
      <c r="E257" s="93"/>
    </row>
    <row r="258" spans="1:5" ht="51">
      <c r="A258" s="72" t="s">
        <v>855</v>
      </c>
      <c r="B258" s="72" t="s">
        <v>856</v>
      </c>
      <c r="C258" s="72" t="s">
        <v>298</v>
      </c>
      <c r="D258" s="92" t="s">
        <v>812</v>
      </c>
      <c r="E258" s="93"/>
    </row>
    <row r="259" spans="1:5" ht="38.25">
      <c r="A259" s="72" t="s">
        <v>857</v>
      </c>
      <c r="B259" s="72" t="s">
        <v>858</v>
      </c>
      <c r="C259" s="72" t="s">
        <v>298</v>
      </c>
      <c r="D259" s="92" t="s">
        <v>812</v>
      </c>
      <c r="E259" s="93"/>
    </row>
    <row r="260" spans="1:5" ht="51">
      <c r="A260" s="72" t="s">
        <v>859</v>
      </c>
      <c r="B260" s="72" t="s">
        <v>860</v>
      </c>
      <c r="C260" s="72" t="s">
        <v>298</v>
      </c>
      <c r="D260" s="92" t="s">
        <v>812</v>
      </c>
      <c r="E260" s="93"/>
    </row>
    <row r="261" spans="1:5" ht="51">
      <c r="A261" s="72" t="s">
        <v>861</v>
      </c>
      <c r="B261" s="72" t="s">
        <v>862</v>
      </c>
      <c r="C261" s="72" t="s">
        <v>298</v>
      </c>
      <c r="D261" s="92" t="s">
        <v>812</v>
      </c>
      <c r="E261" s="93"/>
    </row>
    <row r="262" spans="1:5" ht="51">
      <c r="A262" s="72" t="s">
        <v>863</v>
      </c>
      <c r="B262" s="72" t="s">
        <v>864</v>
      </c>
      <c r="C262" s="72" t="s">
        <v>298</v>
      </c>
      <c r="D262" s="92" t="s">
        <v>812</v>
      </c>
      <c r="E262" s="93"/>
    </row>
    <row r="263" spans="1:5" ht="51">
      <c r="A263" s="72" t="s">
        <v>865</v>
      </c>
      <c r="B263" s="72" t="s">
        <v>866</v>
      </c>
      <c r="C263" s="72" t="s">
        <v>298</v>
      </c>
      <c r="D263" s="92" t="s">
        <v>812</v>
      </c>
      <c r="E263" s="93"/>
    </row>
    <row r="264" spans="1:5" ht="38.25">
      <c r="A264" s="72" t="s">
        <v>867</v>
      </c>
      <c r="B264" s="72" t="s">
        <v>868</v>
      </c>
      <c r="C264" s="72" t="s">
        <v>298</v>
      </c>
      <c r="D264" s="92" t="s">
        <v>812</v>
      </c>
      <c r="E264" s="93"/>
    </row>
    <row r="265" spans="1:5" ht="51">
      <c r="A265" s="72" t="s">
        <v>869</v>
      </c>
      <c r="B265" s="72" t="s">
        <v>870</v>
      </c>
      <c r="C265" s="72" t="s">
        <v>298</v>
      </c>
      <c r="D265" s="92" t="s">
        <v>812</v>
      </c>
      <c r="E265" s="93"/>
    </row>
    <row r="266" spans="1:5" ht="51">
      <c r="A266" s="72" t="s">
        <v>871</v>
      </c>
      <c r="B266" s="72" t="s">
        <v>872</v>
      </c>
      <c r="C266" s="72" t="s">
        <v>298</v>
      </c>
      <c r="D266" s="92" t="s">
        <v>812</v>
      </c>
      <c r="E266" s="93"/>
    </row>
    <row r="267" spans="1:5" ht="63.75">
      <c r="A267" s="72" t="s">
        <v>873</v>
      </c>
      <c r="B267" s="72" t="s">
        <v>874</v>
      </c>
      <c r="C267" s="72" t="s">
        <v>298</v>
      </c>
      <c r="D267" s="92" t="s">
        <v>812</v>
      </c>
      <c r="E267" s="93"/>
    </row>
    <row r="268" spans="1:5" ht="63.75">
      <c r="A268" s="72" t="s">
        <v>875</v>
      </c>
      <c r="B268" s="72" t="s">
        <v>876</v>
      </c>
      <c r="C268" s="72" t="s">
        <v>298</v>
      </c>
      <c r="D268" s="92" t="s">
        <v>812</v>
      </c>
      <c r="E268" s="93"/>
    </row>
    <row r="269" spans="1:5" ht="51">
      <c r="A269" s="72" t="s">
        <v>877</v>
      </c>
      <c r="B269" s="72" t="s">
        <v>878</v>
      </c>
      <c r="C269" s="72" t="s">
        <v>298</v>
      </c>
      <c r="D269" s="92" t="s">
        <v>812</v>
      </c>
      <c r="E269" s="93"/>
    </row>
    <row r="270" spans="1:5" ht="63.75">
      <c r="A270" s="72" t="s">
        <v>879</v>
      </c>
      <c r="B270" s="72" t="s">
        <v>880</v>
      </c>
      <c r="C270" s="72" t="s">
        <v>298</v>
      </c>
      <c r="D270" s="92" t="s">
        <v>812</v>
      </c>
      <c r="E270" s="93"/>
    </row>
    <row r="271" spans="1:5" ht="38.25">
      <c r="A271" s="72" t="s">
        <v>881</v>
      </c>
      <c r="B271" s="72" t="s">
        <v>882</v>
      </c>
      <c r="C271" s="72" t="s">
        <v>298</v>
      </c>
      <c r="D271" s="92" t="s">
        <v>812</v>
      </c>
      <c r="E271" s="93"/>
    </row>
    <row r="272" spans="1:5" ht="38.25">
      <c r="A272" s="72" t="s">
        <v>883</v>
      </c>
      <c r="B272" s="72" t="s">
        <v>884</v>
      </c>
      <c r="C272" s="72" t="s">
        <v>298</v>
      </c>
      <c r="D272" s="92" t="s">
        <v>812</v>
      </c>
      <c r="E272" s="93"/>
    </row>
    <row r="273" spans="1:5" ht="38.25">
      <c r="A273" s="72" t="s">
        <v>261</v>
      </c>
      <c r="B273" s="72" t="s">
        <v>885</v>
      </c>
      <c r="C273" s="72" t="s">
        <v>298</v>
      </c>
      <c r="D273" s="92" t="s">
        <v>812</v>
      </c>
      <c r="E273" s="93"/>
    </row>
    <row r="274" spans="1:5" ht="51">
      <c r="A274" s="72" t="s">
        <v>886</v>
      </c>
      <c r="B274" s="72" t="s">
        <v>887</v>
      </c>
      <c r="C274" s="72" t="s">
        <v>298</v>
      </c>
      <c r="D274" s="92" t="s">
        <v>812</v>
      </c>
      <c r="E274" s="93"/>
    </row>
    <row r="275" spans="1:5" ht="63.75">
      <c r="A275" s="72" t="s">
        <v>888</v>
      </c>
      <c r="B275" s="72" t="s">
        <v>889</v>
      </c>
      <c r="C275" s="72" t="s">
        <v>298</v>
      </c>
      <c r="D275" s="92" t="s">
        <v>812</v>
      </c>
      <c r="E275" s="93"/>
    </row>
    <row r="276" spans="1:5" ht="51">
      <c r="A276" s="72" t="s">
        <v>890</v>
      </c>
      <c r="B276" s="72" t="s">
        <v>891</v>
      </c>
      <c r="C276" s="72" t="s">
        <v>298</v>
      </c>
      <c r="D276" s="92" t="s">
        <v>812</v>
      </c>
      <c r="E276" s="93"/>
    </row>
    <row r="277" spans="1:5" ht="38.25">
      <c r="A277" s="72" t="s">
        <v>892</v>
      </c>
      <c r="B277" s="72" t="s">
        <v>893</v>
      </c>
      <c r="C277" s="72" t="s">
        <v>298</v>
      </c>
      <c r="D277" s="92" t="s">
        <v>812</v>
      </c>
      <c r="E277" s="93"/>
    </row>
    <row r="278" spans="1:5" ht="51">
      <c r="A278" s="72" t="s">
        <v>894</v>
      </c>
      <c r="B278" s="72" t="s">
        <v>895</v>
      </c>
      <c r="C278" s="72" t="s">
        <v>298</v>
      </c>
      <c r="D278" s="92" t="s">
        <v>812</v>
      </c>
      <c r="E278" s="93"/>
    </row>
    <row r="279" spans="1:5" ht="63.75">
      <c r="A279" s="72" t="s">
        <v>896</v>
      </c>
      <c r="B279" s="72" t="s">
        <v>897</v>
      </c>
      <c r="C279" s="72" t="s">
        <v>298</v>
      </c>
      <c r="D279" s="92" t="s">
        <v>812</v>
      </c>
      <c r="E279" s="93"/>
    </row>
    <row r="280" spans="1:5" ht="63.75">
      <c r="A280" s="72" t="s">
        <v>898</v>
      </c>
      <c r="B280" s="72" t="s">
        <v>899</v>
      </c>
      <c r="C280" s="72" t="s">
        <v>297</v>
      </c>
      <c r="D280" s="92" t="s">
        <v>900</v>
      </c>
      <c r="E280" s="93"/>
    </row>
    <row r="281" spans="1:5" ht="38.25">
      <c r="A281" s="72" t="s">
        <v>258</v>
      </c>
      <c r="B281" s="72" t="s">
        <v>901</v>
      </c>
      <c r="C281" s="72" t="s">
        <v>297</v>
      </c>
      <c r="D281" s="92" t="s">
        <v>900</v>
      </c>
      <c r="E281" s="93"/>
    </row>
    <row r="282" spans="1:5" ht="51">
      <c r="A282" s="72" t="s">
        <v>902</v>
      </c>
      <c r="B282" s="72" t="s">
        <v>903</v>
      </c>
      <c r="C282" s="72" t="s">
        <v>297</v>
      </c>
      <c r="D282" s="92" t="s">
        <v>900</v>
      </c>
      <c r="E282" s="93"/>
    </row>
    <row r="283" spans="1:5" ht="63.75">
      <c r="A283" s="72" t="s">
        <v>904</v>
      </c>
      <c r="B283" s="72" t="s">
        <v>905</v>
      </c>
      <c r="C283" s="72" t="s">
        <v>297</v>
      </c>
      <c r="D283" s="92" t="s">
        <v>900</v>
      </c>
      <c r="E283" s="93"/>
    </row>
    <row r="284" spans="1:5" ht="51">
      <c r="A284" s="72" t="s">
        <v>906</v>
      </c>
      <c r="B284" s="72" t="s">
        <v>907</v>
      </c>
      <c r="C284" s="72" t="s">
        <v>297</v>
      </c>
      <c r="D284" s="92" t="s">
        <v>900</v>
      </c>
      <c r="E284" s="93"/>
    </row>
    <row r="285" spans="1:5" ht="51">
      <c r="A285" s="72" t="s">
        <v>908</v>
      </c>
      <c r="B285" s="72" t="s">
        <v>909</v>
      </c>
      <c r="C285" s="72" t="s">
        <v>297</v>
      </c>
      <c r="D285" s="92" t="s">
        <v>900</v>
      </c>
      <c r="E285" s="93"/>
    </row>
    <row r="286" spans="1:5" ht="51">
      <c r="A286" s="72" t="s">
        <v>910</v>
      </c>
      <c r="B286" s="72" t="s">
        <v>911</v>
      </c>
      <c r="C286" s="72" t="s">
        <v>297</v>
      </c>
      <c r="D286" s="92" t="s">
        <v>900</v>
      </c>
      <c r="E286" s="93"/>
    </row>
    <row r="287" spans="1:5" ht="51">
      <c r="A287" s="72" t="s">
        <v>912</v>
      </c>
      <c r="B287" s="72" t="s">
        <v>913</v>
      </c>
      <c r="C287" s="72" t="s">
        <v>297</v>
      </c>
      <c r="D287" s="92" t="s">
        <v>900</v>
      </c>
      <c r="E287" s="93"/>
    </row>
    <row r="288" spans="1:5" ht="51">
      <c r="A288" s="72" t="s">
        <v>914</v>
      </c>
      <c r="B288" s="72" t="s">
        <v>915</v>
      </c>
      <c r="C288" s="72" t="s">
        <v>297</v>
      </c>
      <c r="D288" s="92" t="s">
        <v>900</v>
      </c>
      <c r="E288" s="93"/>
    </row>
    <row r="289" spans="1:5" ht="38.25">
      <c r="A289" s="72" t="s">
        <v>916</v>
      </c>
      <c r="B289" s="72" t="s">
        <v>917</v>
      </c>
      <c r="C289" s="72" t="s">
        <v>297</v>
      </c>
      <c r="D289" s="92" t="s">
        <v>900</v>
      </c>
      <c r="E289" s="93"/>
    </row>
    <row r="290" spans="1:5" ht="38.25">
      <c r="A290" s="72" t="s">
        <v>918</v>
      </c>
      <c r="B290" s="72" t="s">
        <v>919</v>
      </c>
      <c r="C290" s="72" t="s">
        <v>297</v>
      </c>
      <c r="D290" s="92" t="s">
        <v>900</v>
      </c>
      <c r="E290" s="93"/>
    </row>
    <row r="291" spans="1:5" ht="38.25">
      <c r="A291" s="72" t="s">
        <v>920</v>
      </c>
      <c r="B291" s="72" t="s">
        <v>921</v>
      </c>
      <c r="C291" s="72" t="s">
        <v>297</v>
      </c>
      <c r="D291" s="92" t="s">
        <v>900</v>
      </c>
      <c r="E291" s="93"/>
    </row>
    <row r="292" spans="1:5" ht="38.25">
      <c r="A292" s="72" t="s">
        <v>922</v>
      </c>
      <c r="B292" s="72" t="s">
        <v>923</v>
      </c>
      <c r="C292" s="72" t="s">
        <v>297</v>
      </c>
      <c r="D292" s="92" t="s">
        <v>900</v>
      </c>
      <c r="E292" s="93"/>
    </row>
    <row r="293" spans="1:5" ht="51">
      <c r="A293" s="72" t="s">
        <v>924</v>
      </c>
      <c r="B293" s="72" t="s">
        <v>925</v>
      </c>
      <c r="C293" s="72" t="s">
        <v>297</v>
      </c>
      <c r="D293" s="92" t="s">
        <v>900</v>
      </c>
      <c r="E293" s="93"/>
    </row>
    <row r="294" spans="1:5" ht="63.75">
      <c r="A294" s="72" t="s">
        <v>926</v>
      </c>
      <c r="B294" s="72" t="s">
        <v>927</v>
      </c>
      <c r="C294" s="72" t="s">
        <v>297</v>
      </c>
      <c r="D294" s="92" t="s">
        <v>900</v>
      </c>
      <c r="E294" s="93"/>
    </row>
    <row r="295" spans="1:5" ht="63.75">
      <c r="A295" s="72" t="s">
        <v>928</v>
      </c>
      <c r="B295" s="72" t="s">
        <v>929</v>
      </c>
      <c r="C295" s="72" t="s">
        <v>297</v>
      </c>
      <c r="D295" s="92" t="s">
        <v>900</v>
      </c>
      <c r="E295" s="93"/>
    </row>
    <row r="296" spans="1:5" ht="63.75">
      <c r="A296" s="72" t="s">
        <v>930</v>
      </c>
      <c r="B296" s="72" t="s">
        <v>931</v>
      </c>
      <c r="C296" s="72" t="s">
        <v>297</v>
      </c>
      <c r="D296" s="92" t="s">
        <v>900</v>
      </c>
      <c r="E296" s="93"/>
    </row>
    <row r="297" spans="1:5" ht="63.75">
      <c r="A297" s="72" t="s">
        <v>932</v>
      </c>
      <c r="B297" s="72" t="s">
        <v>933</v>
      </c>
      <c r="C297" s="72" t="s">
        <v>297</v>
      </c>
      <c r="D297" s="92" t="s">
        <v>900</v>
      </c>
      <c r="E297" s="93"/>
    </row>
    <row r="298" spans="1:5" ht="38.25">
      <c r="A298" s="72" t="s">
        <v>934</v>
      </c>
      <c r="B298" s="72" t="s">
        <v>935</v>
      </c>
      <c r="C298" s="72" t="s">
        <v>297</v>
      </c>
      <c r="D298" s="92" t="s">
        <v>900</v>
      </c>
      <c r="E298" s="93"/>
    </row>
    <row r="299" spans="1:5" ht="76.5">
      <c r="A299" s="72" t="s">
        <v>936</v>
      </c>
      <c r="B299" s="72" t="s">
        <v>937</v>
      </c>
      <c r="C299" s="72" t="s">
        <v>297</v>
      </c>
      <c r="D299" s="92" t="s">
        <v>900</v>
      </c>
      <c r="E299" s="93"/>
    </row>
    <row r="300" spans="1:5" ht="63.75">
      <c r="A300" s="72" t="s">
        <v>938</v>
      </c>
      <c r="B300" s="72" t="s">
        <v>939</v>
      </c>
      <c r="C300" s="72" t="s">
        <v>296</v>
      </c>
      <c r="D300" s="92" t="s">
        <v>940</v>
      </c>
      <c r="E300" s="93"/>
    </row>
    <row r="301" spans="1:5" ht="38.25">
      <c r="A301" s="72" t="s">
        <v>264</v>
      </c>
      <c r="B301" s="72" t="s">
        <v>941</v>
      </c>
      <c r="C301" s="72" t="s">
        <v>296</v>
      </c>
      <c r="D301" s="92" t="s">
        <v>940</v>
      </c>
      <c r="E301" s="93"/>
    </row>
    <row r="302" spans="1:5" ht="63.75">
      <c r="A302" s="72" t="s">
        <v>942</v>
      </c>
      <c r="B302" s="72" t="s">
        <v>943</v>
      </c>
      <c r="C302" s="72" t="s">
        <v>296</v>
      </c>
      <c r="D302" s="92" t="s">
        <v>940</v>
      </c>
      <c r="E302" s="93"/>
    </row>
    <row r="303" spans="1:5" ht="38.25">
      <c r="A303" s="72" t="s">
        <v>944</v>
      </c>
      <c r="B303" s="72" t="s">
        <v>945</v>
      </c>
      <c r="C303" s="72" t="s">
        <v>296</v>
      </c>
      <c r="D303" s="92" t="s">
        <v>940</v>
      </c>
      <c r="E303" s="93"/>
    </row>
    <row r="304" spans="1:5" ht="25.5">
      <c r="A304" s="72" t="s">
        <v>946</v>
      </c>
      <c r="B304" s="72" t="s">
        <v>947</v>
      </c>
      <c r="C304" s="72" t="s">
        <v>296</v>
      </c>
      <c r="D304" s="92" t="s">
        <v>940</v>
      </c>
      <c r="E304" s="93"/>
    </row>
    <row r="305" spans="1:5" ht="38.25">
      <c r="A305" s="72" t="s">
        <v>948</v>
      </c>
      <c r="B305" s="72" t="s">
        <v>949</v>
      </c>
      <c r="C305" s="72" t="s">
        <v>296</v>
      </c>
      <c r="D305" s="92" t="s">
        <v>940</v>
      </c>
      <c r="E305" s="93"/>
    </row>
    <row r="306" spans="1:5" ht="38.25">
      <c r="A306" s="72" t="s">
        <v>950</v>
      </c>
      <c r="B306" s="72" t="s">
        <v>951</v>
      </c>
      <c r="C306" s="72" t="s">
        <v>296</v>
      </c>
      <c r="D306" s="92" t="s">
        <v>940</v>
      </c>
      <c r="E306" s="93"/>
    </row>
    <row r="307" spans="1:5" ht="25.5">
      <c r="A307" s="72" t="s">
        <v>952</v>
      </c>
      <c r="B307" s="72" t="s">
        <v>953</v>
      </c>
      <c r="C307" s="72" t="s">
        <v>296</v>
      </c>
      <c r="D307" s="92" t="s">
        <v>940</v>
      </c>
      <c r="E307" s="93"/>
    </row>
    <row r="308" spans="1:5" ht="38.25">
      <c r="A308" s="72" t="s">
        <v>954</v>
      </c>
      <c r="B308" s="72" t="s">
        <v>955</v>
      </c>
      <c r="C308" s="72" t="s">
        <v>296</v>
      </c>
      <c r="D308" s="92" t="s">
        <v>940</v>
      </c>
      <c r="E308" s="93"/>
    </row>
    <row r="309" spans="1:5" ht="76.5">
      <c r="A309" s="72" t="s">
        <v>956</v>
      </c>
      <c r="B309" s="72" t="s">
        <v>957</v>
      </c>
      <c r="C309" s="72" t="s">
        <v>296</v>
      </c>
      <c r="D309" s="92" t="s">
        <v>940</v>
      </c>
      <c r="E309" s="93"/>
    </row>
    <row r="310" spans="1:5" ht="76.5">
      <c r="A310" s="72" t="s">
        <v>958</v>
      </c>
      <c r="B310" s="72" t="s">
        <v>959</v>
      </c>
      <c r="C310" s="72" t="s">
        <v>296</v>
      </c>
      <c r="D310" s="92" t="s">
        <v>940</v>
      </c>
      <c r="E310" s="93"/>
    </row>
    <row r="311" spans="1:5" ht="38.25">
      <c r="A311" s="72" t="s">
        <v>960</v>
      </c>
      <c r="B311" s="72" t="s">
        <v>961</v>
      </c>
      <c r="C311" s="72" t="s">
        <v>296</v>
      </c>
      <c r="D311" s="92" t="s">
        <v>940</v>
      </c>
      <c r="E311" s="93"/>
    </row>
    <row r="312" spans="1:5" ht="63.75">
      <c r="A312" s="72" t="s">
        <v>962</v>
      </c>
      <c r="B312" s="72" t="s">
        <v>963</v>
      </c>
      <c r="C312" s="72" t="s">
        <v>296</v>
      </c>
      <c r="D312" s="92" t="s">
        <v>940</v>
      </c>
      <c r="E312" s="93"/>
    </row>
    <row r="313" spans="1:5" ht="51">
      <c r="A313" s="72" t="s">
        <v>964</v>
      </c>
      <c r="B313" s="72" t="s">
        <v>965</v>
      </c>
      <c r="C313" s="72" t="s">
        <v>296</v>
      </c>
      <c r="D313" s="92" t="s">
        <v>940</v>
      </c>
      <c r="E313" s="93"/>
    </row>
    <row r="314" spans="1:5" ht="38.25">
      <c r="A314" s="72" t="s">
        <v>966</v>
      </c>
      <c r="B314" s="72" t="s">
        <v>967</v>
      </c>
      <c r="C314" s="72" t="s">
        <v>296</v>
      </c>
      <c r="D314" s="92" t="s">
        <v>940</v>
      </c>
      <c r="E314" s="93"/>
    </row>
    <row r="315" spans="1:5" ht="76.5">
      <c r="A315" s="72" t="s">
        <v>968</v>
      </c>
      <c r="B315" s="72" t="s">
        <v>969</v>
      </c>
      <c r="C315" s="72" t="s">
        <v>296</v>
      </c>
      <c r="D315" s="92" t="s">
        <v>940</v>
      </c>
      <c r="E315" s="93"/>
    </row>
    <row r="316" spans="1:5" ht="51">
      <c r="A316" s="72" t="s">
        <v>970</v>
      </c>
      <c r="B316" s="72" t="s">
        <v>971</v>
      </c>
      <c r="C316" s="72" t="s">
        <v>296</v>
      </c>
      <c r="D316" s="92" t="s">
        <v>940</v>
      </c>
      <c r="E316" s="93"/>
    </row>
    <row r="317" spans="1:5" ht="63.75">
      <c r="A317" s="72" t="s">
        <v>972</v>
      </c>
      <c r="B317" s="72" t="s">
        <v>973</v>
      </c>
      <c r="C317" s="72" t="s">
        <v>296</v>
      </c>
      <c r="D317" s="92" t="s">
        <v>940</v>
      </c>
      <c r="E317" s="93"/>
    </row>
    <row r="318" spans="1:5" ht="63.75">
      <c r="A318" s="72" t="s">
        <v>974</v>
      </c>
      <c r="B318" s="72" t="s">
        <v>975</v>
      </c>
      <c r="C318" s="72" t="s">
        <v>296</v>
      </c>
      <c r="D318" s="92" t="s">
        <v>940</v>
      </c>
      <c r="E318" s="93"/>
    </row>
    <row r="319" spans="1:5" ht="76.5">
      <c r="A319" s="72" t="s">
        <v>976</v>
      </c>
      <c r="B319" s="72" t="s">
        <v>977</v>
      </c>
      <c r="C319" s="72" t="s">
        <v>296</v>
      </c>
      <c r="D319" s="92" t="s">
        <v>940</v>
      </c>
      <c r="E319" s="93"/>
    </row>
    <row r="320" spans="1:5" ht="38.25">
      <c r="A320" s="72" t="s">
        <v>978</v>
      </c>
      <c r="B320" s="72" t="s">
        <v>979</v>
      </c>
      <c r="C320" s="72" t="s">
        <v>296</v>
      </c>
      <c r="D320" s="92" t="s">
        <v>940</v>
      </c>
      <c r="E320" s="93"/>
    </row>
    <row r="321" spans="1:5" ht="63.75">
      <c r="A321" s="72" t="s">
        <v>980</v>
      </c>
      <c r="B321" s="72" t="s">
        <v>981</v>
      </c>
      <c r="C321" s="72" t="s">
        <v>296</v>
      </c>
      <c r="D321" s="92" t="s">
        <v>940</v>
      </c>
      <c r="E321" s="93"/>
    </row>
    <row r="322" spans="1:5" ht="63.75">
      <c r="A322" s="72" t="s">
        <v>982</v>
      </c>
      <c r="B322" s="72" t="s">
        <v>983</v>
      </c>
      <c r="C322" s="72" t="s">
        <v>296</v>
      </c>
      <c r="D322" s="92" t="s">
        <v>940</v>
      </c>
      <c r="E322" s="93"/>
    </row>
    <row r="323" spans="1:5" ht="51">
      <c r="A323" s="72" t="s">
        <v>984</v>
      </c>
      <c r="B323" s="72" t="s">
        <v>985</v>
      </c>
      <c r="C323" s="72" t="s">
        <v>296</v>
      </c>
      <c r="D323" s="92" t="s">
        <v>940</v>
      </c>
      <c r="E323" s="93"/>
    </row>
    <row r="324" spans="1:5" ht="63.75">
      <c r="A324" s="72" t="s">
        <v>986</v>
      </c>
      <c r="B324" s="72" t="s">
        <v>987</v>
      </c>
      <c r="C324" s="72" t="s">
        <v>296</v>
      </c>
      <c r="D324" s="92" t="s">
        <v>940</v>
      </c>
      <c r="E324" s="93"/>
    </row>
    <row r="325" spans="1:5" ht="63.75">
      <c r="A325" s="72" t="s">
        <v>988</v>
      </c>
      <c r="B325" s="72" t="s">
        <v>989</v>
      </c>
      <c r="C325" s="72" t="s">
        <v>296</v>
      </c>
      <c r="D325" s="92" t="s">
        <v>940</v>
      </c>
      <c r="E325" s="93"/>
    </row>
    <row r="326" spans="1:5" ht="38.25">
      <c r="A326" s="72" t="s">
        <v>265</v>
      </c>
      <c r="B326" s="72" t="s">
        <v>990</v>
      </c>
      <c r="C326" s="72" t="s">
        <v>295</v>
      </c>
      <c r="D326" s="92" t="s">
        <v>991</v>
      </c>
      <c r="E326" s="93"/>
    </row>
    <row r="327" spans="1:5" ht="63.75">
      <c r="A327" s="72" t="s">
        <v>992</v>
      </c>
      <c r="B327" s="72" t="s">
        <v>993</v>
      </c>
      <c r="C327" s="72" t="s">
        <v>295</v>
      </c>
      <c r="D327" s="92" t="s">
        <v>991</v>
      </c>
      <c r="E327" s="93"/>
    </row>
    <row r="328" spans="1:5" ht="38.25">
      <c r="A328" s="72" t="s">
        <v>994</v>
      </c>
      <c r="B328" s="72" t="s">
        <v>995</v>
      </c>
      <c r="C328" s="72" t="s">
        <v>295</v>
      </c>
      <c r="D328" s="92" t="s">
        <v>991</v>
      </c>
      <c r="E328" s="93"/>
    </row>
    <row r="329" spans="1:5" ht="38.25">
      <c r="A329" s="72" t="s">
        <v>996</v>
      </c>
      <c r="B329" s="72" t="s">
        <v>997</v>
      </c>
      <c r="C329" s="72" t="s">
        <v>295</v>
      </c>
      <c r="D329" s="92" t="s">
        <v>991</v>
      </c>
      <c r="E329" s="93"/>
    </row>
    <row r="330" spans="1:5" ht="38.25">
      <c r="A330" s="72" t="s">
        <v>998</v>
      </c>
      <c r="B330" s="72" t="s">
        <v>999</v>
      </c>
      <c r="C330" s="72" t="s">
        <v>295</v>
      </c>
      <c r="D330" s="92" t="s">
        <v>991</v>
      </c>
      <c r="E330" s="93"/>
    </row>
    <row r="331" spans="1:5" ht="38.25">
      <c r="A331" s="72" t="s">
        <v>1000</v>
      </c>
      <c r="B331" s="72" t="s">
        <v>1001</v>
      </c>
      <c r="C331" s="72" t="s">
        <v>295</v>
      </c>
      <c r="D331" s="92" t="s">
        <v>991</v>
      </c>
      <c r="E331" s="93"/>
    </row>
    <row r="332" spans="1:5" ht="38.25">
      <c r="A332" s="72" t="s">
        <v>1002</v>
      </c>
      <c r="B332" s="72" t="s">
        <v>1003</v>
      </c>
      <c r="C332" s="72" t="s">
        <v>295</v>
      </c>
      <c r="D332" s="92" t="s">
        <v>991</v>
      </c>
      <c r="E332" s="93"/>
    </row>
    <row r="333" spans="1:5" ht="38.25">
      <c r="A333" s="72" t="s">
        <v>1004</v>
      </c>
      <c r="B333" s="72" t="s">
        <v>1005</v>
      </c>
      <c r="C333" s="72" t="s">
        <v>295</v>
      </c>
      <c r="D333" s="92" t="s">
        <v>991</v>
      </c>
      <c r="E333" s="93"/>
    </row>
    <row r="334" spans="1:5" ht="25.5">
      <c r="A334" s="72" t="s">
        <v>1006</v>
      </c>
      <c r="B334" s="72" t="s">
        <v>1007</v>
      </c>
      <c r="C334" s="72" t="s">
        <v>295</v>
      </c>
      <c r="D334" s="92" t="s">
        <v>991</v>
      </c>
      <c r="E334" s="93"/>
    </row>
    <row r="335" spans="1:5" ht="38.25">
      <c r="A335" s="72" t="s">
        <v>1008</v>
      </c>
      <c r="B335" s="72" t="s">
        <v>1009</v>
      </c>
      <c r="C335" s="72" t="s">
        <v>295</v>
      </c>
      <c r="D335" s="92" t="s">
        <v>991</v>
      </c>
      <c r="E335" s="93"/>
    </row>
    <row r="336" spans="1:5" ht="63.75">
      <c r="A336" s="72" t="s">
        <v>1010</v>
      </c>
      <c r="B336" s="72" t="s">
        <v>1011</v>
      </c>
      <c r="C336" s="72" t="s">
        <v>295</v>
      </c>
      <c r="D336" s="92" t="s">
        <v>991</v>
      </c>
      <c r="E336" s="93"/>
    </row>
    <row r="337" spans="1:5" ht="63.75">
      <c r="A337" s="72" t="s">
        <v>1012</v>
      </c>
      <c r="B337" s="72" t="s">
        <v>1013</v>
      </c>
      <c r="C337" s="72" t="s">
        <v>295</v>
      </c>
      <c r="D337" s="92" t="s">
        <v>991</v>
      </c>
      <c r="E337" s="93"/>
    </row>
    <row r="338" spans="1:5" ht="76.5">
      <c r="A338" s="72" t="s">
        <v>1014</v>
      </c>
      <c r="B338" s="72" t="s">
        <v>1015</v>
      </c>
      <c r="C338" s="72" t="s">
        <v>295</v>
      </c>
      <c r="D338" s="92" t="s">
        <v>991</v>
      </c>
      <c r="E338" s="93"/>
    </row>
    <row r="339" spans="1:5" ht="76.5">
      <c r="A339" s="72" t="s">
        <v>1016</v>
      </c>
      <c r="B339" s="72" t="s">
        <v>1017</v>
      </c>
      <c r="C339" s="72" t="s">
        <v>295</v>
      </c>
      <c r="D339" s="92" t="s">
        <v>991</v>
      </c>
      <c r="E339" s="93"/>
    </row>
    <row r="340" spans="1:5" ht="76.5">
      <c r="A340" s="72" t="s">
        <v>1018</v>
      </c>
      <c r="B340" s="72" t="s">
        <v>1019</v>
      </c>
      <c r="C340" s="72" t="s">
        <v>295</v>
      </c>
      <c r="D340" s="92" t="s">
        <v>991</v>
      </c>
      <c r="E340" s="93"/>
    </row>
    <row r="341" spans="1:5" ht="76.5">
      <c r="A341" s="72" t="s">
        <v>1020</v>
      </c>
      <c r="B341" s="72" t="s">
        <v>1021</v>
      </c>
      <c r="C341" s="72" t="s">
        <v>295</v>
      </c>
      <c r="D341" s="92" t="s">
        <v>991</v>
      </c>
      <c r="E341" s="93"/>
    </row>
    <row r="342" spans="1:5" ht="76.5">
      <c r="A342" s="72" t="s">
        <v>1022</v>
      </c>
      <c r="B342" s="72" t="s">
        <v>1023</v>
      </c>
      <c r="C342" s="72" t="s">
        <v>295</v>
      </c>
      <c r="D342" s="92" t="s">
        <v>991</v>
      </c>
      <c r="E342" s="93"/>
    </row>
    <row r="343" spans="1:5" ht="76.5">
      <c r="A343" s="72" t="s">
        <v>1024</v>
      </c>
      <c r="B343" s="72" t="s">
        <v>1025</v>
      </c>
      <c r="C343" s="72" t="s">
        <v>295</v>
      </c>
      <c r="D343" s="92" t="s">
        <v>991</v>
      </c>
      <c r="E343" s="93"/>
    </row>
    <row r="344" spans="1:5" ht="63.75">
      <c r="A344" s="72" t="s">
        <v>1026</v>
      </c>
      <c r="B344" s="72" t="s">
        <v>1027</v>
      </c>
      <c r="C344" s="72" t="s">
        <v>295</v>
      </c>
      <c r="D344" s="92" t="s">
        <v>991</v>
      </c>
      <c r="E344" s="93"/>
    </row>
    <row r="345" spans="1:5" ht="63.75">
      <c r="A345" s="72" t="s">
        <v>1028</v>
      </c>
      <c r="B345" s="72" t="s">
        <v>1029</v>
      </c>
      <c r="C345" s="72" t="s">
        <v>295</v>
      </c>
      <c r="D345" s="92" t="s">
        <v>991</v>
      </c>
      <c r="E345" s="93"/>
    </row>
    <row r="346" spans="1:5" ht="63.75">
      <c r="A346" s="72" t="s">
        <v>1030</v>
      </c>
      <c r="B346" s="72" t="s">
        <v>1031</v>
      </c>
      <c r="C346" s="72" t="s">
        <v>295</v>
      </c>
      <c r="D346" s="92" t="s">
        <v>991</v>
      </c>
      <c r="E346" s="93"/>
    </row>
    <row r="347" spans="1:5" ht="76.5">
      <c r="A347" s="72" t="s">
        <v>1032</v>
      </c>
      <c r="B347" s="72" t="s">
        <v>1033</v>
      </c>
      <c r="C347" s="72" t="s">
        <v>295</v>
      </c>
      <c r="D347" s="92" t="s">
        <v>991</v>
      </c>
      <c r="E347" s="93"/>
    </row>
    <row r="348" spans="1:5" ht="76.5">
      <c r="A348" s="72" t="s">
        <v>1034</v>
      </c>
      <c r="B348" s="72" t="s">
        <v>1035</v>
      </c>
      <c r="C348" s="72" t="s">
        <v>295</v>
      </c>
      <c r="D348" s="92" t="s">
        <v>991</v>
      </c>
      <c r="E348" s="93"/>
    </row>
    <row r="349" spans="1:5" ht="76.5">
      <c r="A349" s="72" t="s">
        <v>1036</v>
      </c>
      <c r="B349" s="72" t="s">
        <v>1037</v>
      </c>
      <c r="C349" s="72" t="s">
        <v>295</v>
      </c>
      <c r="D349" s="92" t="s">
        <v>991</v>
      </c>
      <c r="E349" s="93"/>
    </row>
    <row r="350" spans="1:5" ht="63.75">
      <c r="A350" s="72" t="s">
        <v>1038</v>
      </c>
      <c r="B350" s="72" t="s">
        <v>1039</v>
      </c>
      <c r="C350" s="72" t="s">
        <v>295</v>
      </c>
      <c r="D350" s="92" t="s">
        <v>991</v>
      </c>
      <c r="E350" s="93"/>
    </row>
    <row r="351" spans="1:5" ht="76.5">
      <c r="A351" s="72" t="s">
        <v>1040</v>
      </c>
      <c r="B351" s="72" t="s">
        <v>1041</v>
      </c>
      <c r="C351" s="72" t="s">
        <v>295</v>
      </c>
      <c r="D351" s="92" t="s">
        <v>991</v>
      </c>
      <c r="E351" s="93"/>
    </row>
    <row r="352" spans="1:5" ht="63.75">
      <c r="A352" s="72" t="s">
        <v>1042</v>
      </c>
      <c r="B352" s="72" t="s">
        <v>1043</v>
      </c>
      <c r="C352" s="72" t="s">
        <v>295</v>
      </c>
      <c r="D352" s="92" t="s">
        <v>991</v>
      </c>
      <c r="E352" s="93"/>
    </row>
    <row r="353" spans="1:5" ht="63.75">
      <c r="A353" s="72" t="s">
        <v>1044</v>
      </c>
      <c r="B353" s="72" t="s">
        <v>1045</v>
      </c>
      <c r="C353" s="72" t="s">
        <v>295</v>
      </c>
      <c r="D353" s="92" t="s">
        <v>991</v>
      </c>
      <c r="E353" s="93"/>
    </row>
    <row r="354" spans="1:5" ht="76.5">
      <c r="A354" s="72" t="s">
        <v>1046</v>
      </c>
      <c r="B354" s="72" t="s">
        <v>1047</v>
      </c>
      <c r="C354" s="72" t="s">
        <v>295</v>
      </c>
      <c r="D354" s="92" t="s">
        <v>991</v>
      </c>
      <c r="E354" s="93"/>
    </row>
    <row r="355" spans="1:5" ht="76.5">
      <c r="A355" s="72" t="s">
        <v>1048</v>
      </c>
      <c r="B355" s="72" t="s">
        <v>1049</v>
      </c>
      <c r="C355" s="72" t="s">
        <v>295</v>
      </c>
      <c r="D355" s="92" t="s">
        <v>991</v>
      </c>
      <c r="E355" s="93"/>
    </row>
    <row r="356" spans="1:5" ht="76.5">
      <c r="A356" s="72" t="s">
        <v>1050</v>
      </c>
      <c r="B356" s="72" t="s">
        <v>1051</v>
      </c>
      <c r="C356" s="72" t="s">
        <v>295</v>
      </c>
      <c r="D356" s="92" t="s">
        <v>991</v>
      </c>
      <c r="E356" s="93"/>
    </row>
    <row r="357" spans="1:5" ht="76.5">
      <c r="A357" s="72" t="s">
        <v>1052</v>
      </c>
      <c r="B357" s="72" t="s">
        <v>1053</v>
      </c>
      <c r="C357" s="72" t="s">
        <v>295</v>
      </c>
      <c r="D357" s="92" t="s">
        <v>991</v>
      </c>
      <c r="E357" s="93"/>
    </row>
    <row r="358" spans="1:5" ht="76.5">
      <c r="A358" s="72" t="s">
        <v>1054</v>
      </c>
      <c r="B358" s="72" t="s">
        <v>1055</v>
      </c>
      <c r="C358" s="72" t="s">
        <v>295</v>
      </c>
      <c r="D358" s="92" t="s">
        <v>991</v>
      </c>
      <c r="E358" s="93"/>
    </row>
    <row r="359" spans="1:5" ht="76.5">
      <c r="A359" s="72" t="s">
        <v>1056</v>
      </c>
      <c r="B359" s="72" t="s">
        <v>1057</v>
      </c>
      <c r="C359" s="72" t="s">
        <v>295</v>
      </c>
      <c r="D359" s="92" t="s">
        <v>991</v>
      </c>
      <c r="E359" s="93"/>
    </row>
    <row r="360" spans="1:5" ht="76.5">
      <c r="A360" s="72" t="s">
        <v>1058</v>
      </c>
      <c r="B360" s="72" t="s">
        <v>1059</v>
      </c>
      <c r="C360" s="72" t="s">
        <v>295</v>
      </c>
      <c r="D360" s="92" t="s">
        <v>991</v>
      </c>
      <c r="E360" s="93"/>
    </row>
    <row r="361" spans="1:5" ht="63.75">
      <c r="A361" s="72" t="s">
        <v>1060</v>
      </c>
      <c r="B361" s="72" t="s">
        <v>1061</v>
      </c>
      <c r="C361" s="72" t="s">
        <v>295</v>
      </c>
      <c r="D361" s="92" t="s">
        <v>991</v>
      </c>
      <c r="E361" s="93"/>
    </row>
    <row r="362" spans="1:5" ht="63.75">
      <c r="A362" s="72" t="s">
        <v>1062</v>
      </c>
      <c r="B362" s="72" t="s">
        <v>1063</v>
      </c>
      <c r="C362" s="72" t="s">
        <v>295</v>
      </c>
      <c r="D362" s="92" t="s">
        <v>991</v>
      </c>
      <c r="E362" s="93"/>
    </row>
    <row r="363" spans="1:5" ht="51">
      <c r="A363" s="72" t="s">
        <v>1064</v>
      </c>
      <c r="B363" s="72" t="s">
        <v>1065</v>
      </c>
      <c r="C363" s="72" t="s">
        <v>294</v>
      </c>
      <c r="D363" s="92" t="s">
        <v>1066</v>
      </c>
      <c r="E363" s="93"/>
    </row>
    <row r="364" spans="1:5" ht="38.25">
      <c r="A364" s="72" t="s">
        <v>263</v>
      </c>
      <c r="B364" s="72" t="s">
        <v>1067</v>
      </c>
      <c r="C364" s="72" t="s">
        <v>294</v>
      </c>
      <c r="D364" s="92" t="s">
        <v>1066</v>
      </c>
      <c r="E364" s="93"/>
    </row>
    <row r="365" spans="1:5" ht="63.75">
      <c r="A365" s="72" t="s">
        <v>1068</v>
      </c>
      <c r="B365" s="72" t="s">
        <v>1069</v>
      </c>
      <c r="C365" s="72" t="s">
        <v>294</v>
      </c>
      <c r="D365" s="92" t="s">
        <v>1066</v>
      </c>
      <c r="E365" s="93"/>
    </row>
    <row r="366" spans="1:5" ht="25.5">
      <c r="A366" s="72" t="s">
        <v>1070</v>
      </c>
      <c r="B366" s="72" t="s">
        <v>1071</v>
      </c>
      <c r="C366" s="72" t="s">
        <v>294</v>
      </c>
      <c r="D366" s="92" t="s">
        <v>1066</v>
      </c>
      <c r="E366" s="93"/>
    </row>
    <row r="367" spans="1:5" ht="38.25">
      <c r="A367" s="72" t="s">
        <v>1072</v>
      </c>
      <c r="B367" s="72" t="s">
        <v>1073</v>
      </c>
      <c r="C367" s="72" t="s">
        <v>294</v>
      </c>
      <c r="D367" s="92" t="s">
        <v>1066</v>
      </c>
      <c r="E367" s="93"/>
    </row>
    <row r="368" spans="1:5" ht="25.5">
      <c r="A368" s="72" t="s">
        <v>1074</v>
      </c>
      <c r="B368" s="72" t="s">
        <v>1075</v>
      </c>
      <c r="C368" s="72" t="s">
        <v>294</v>
      </c>
      <c r="D368" s="92" t="s">
        <v>1066</v>
      </c>
      <c r="E368" s="93"/>
    </row>
    <row r="369" spans="1:5" ht="38.25">
      <c r="A369" s="72" t="s">
        <v>1076</v>
      </c>
      <c r="B369" s="72" t="s">
        <v>1077</v>
      </c>
      <c r="C369" s="72" t="s">
        <v>294</v>
      </c>
      <c r="D369" s="92" t="s">
        <v>1066</v>
      </c>
      <c r="E369" s="93"/>
    </row>
    <row r="370" spans="1:5" ht="38.25">
      <c r="A370" s="72" t="s">
        <v>1078</v>
      </c>
      <c r="B370" s="72" t="s">
        <v>1079</v>
      </c>
      <c r="C370" s="72" t="s">
        <v>294</v>
      </c>
      <c r="D370" s="92" t="s">
        <v>1066</v>
      </c>
      <c r="E370" s="93"/>
    </row>
    <row r="371" spans="1:5" ht="25.5">
      <c r="A371" s="72" t="s">
        <v>1080</v>
      </c>
      <c r="B371" s="72" t="s">
        <v>1081</v>
      </c>
      <c r="C371" s="72" t="s">
        <v>294</v>
      </c>
      <c r="D371" s="92" t="s">
        <v>1066</v>
      </c>
      <c r="E371" s="93"/>
    </row>
    <row r="372" spans="1:5" ht="76.5">
      <c r="A372" s="72" t="s">
        <v>1082</v>
      </c>
      <c r="B372" s="72" t="s">
        <v>1083</v>
      </c>
      <c r="C372" s="72" t="s">
        <v>294</v>
      </c>
      <c r="D372" s="92" t="s">
        <v>1066</v>
      </c>
      <c r="E372" s="93"/>
    </row>
    <row r="373" spans="1:5" ht="63.75">
      <c r="A373" s="72" t="s">
        <v>1084</v>
      </c>
      <c r="B373" s="72" t="s">
        <v>1085</v>
      </c>
      <c r="C373" s="72" t="s">
        <v>294</v>
      </c>
      <c r="D373" s="92" t="s">
        <v>1066</v>
      </c>
      <c r="E373" s="93"/>
    </row>
    <row r="374" spans="1:5" ht="76.5">
      <c r="A374" s="72" t="s">
        <v>1086</v>
      </c>
      <c r="B374" s="72" t="s">
        <v>1087</v>
      </c>
      <c r="C374" s="72" t="s">
        <v>294</v>
      </c>
      <c r="D374" s="92" t="s">
        <v>1066</v>
      </c>
      <c r="E374" s="93"/>
    </row>
    <row r="375" spans="1:5" ht="63.75">
      <c r="A375" s="72" t="s">
        <v>1088</v>
      </c>
      <c r="B375" s="72" t="s">
        <v>1089</v>
      </c>
      <c r="C375" s="72" t="s">
        <v>294</v>
      </c>
      <c r="D375" s="92" t="s">
        <v>1066</v>
      </c>
      <c r="E375" s="93"/>
    </row>
    <row r="376" spans="1:5" ht="63.75">
      <c r="A376" s="72" t="s">
        <v>1090</v>
      </c>
      <c r="B376" s="72" t="s">
        <v>1091</v>
      </c>
      <c r="C376" s="72" t="s">
        <v>294</v>
      </c>
      <c r="D376" s="92" t="s">
        <v>1066</v>
      </c>
      <c r="E376" s="93"/>
    </row>
    <row r="377" spans="1:5" ht="76.5">
      <c r="A377" s="72" t="s">
        <v>1092</v>
      </c>
      <c r="B377" s="72" t="s">
        <v>1093</v>
      </c>
      <c r="C377" s="72" t="s">
        <v>294</v>
      </c>
      <c r="D377" s="92" t="s">
        <v>1066</v>
      </c>
      <c r="E377" s="93"/>
    </row>
    <row r="378" spans="1:5" ht="76.5">
      <c r="A378" s="72" t="s">
        <v>1094</v>
      </c>
      <c r="B378" s="72" t="s">
        <v>1095</v>
      </c>
      <c r="C378" s="72" t="s">
        <v>294</v>
      </c>
      <c r="D378" s="92" t="s">
        <v>1066</v>
      </c>
      <c r="E378" s="93"/>
    </row>
    <row r="379" spans="1:5" ht="63.75">
      <c r="A379" s="72" t="s">
        <v>1096</v>
      </c>
      <c r="B379" s="72" t="s">
        <v>1097</v>
      </c>
      <c r="C379" s="72" t="s">
        <v>294</v>
      </c>
      <c r="D379" s="92" t="s">
        <v>1066</v>
      </c>
      <c r="E379" s="93"/>
    </row>
    <row r="380" spans="1:5" ht="76.5">
      <c r="A380" s="72" t="s">
        <v>1098</v>
      </c>
      <c r="B380" s="72" t="s">
        <v>1099</v>
      </c>
      <c r="C380" s="72" t="s">
        <v>294</v>
      </c>
      <c r="D380" s="92" t="s">
        <v>1066</v>
      </c>
      <c r="E380" s="93"/>
    </row>
    <row r="381" spans="1:5" ht="76.5">
      <c r="A381" s="72" t="s">
        <v>1100</v>
      </c>
      <c r="B381" s="72" t="s">
        <v>1101</v>
      </c>
      <c r="C381" s="72" t="s">
        <v>294</v>
      </c>
      <c r="D381" s="92" t="s">
        <v>1066</v>
      </c>
      <c r="E381" s="93"/>
    </row>
    <row r="382" spans="1:5" ht="76.5">
      <c r="A382" s="72" t="s">
        <v>1102</v>
      </c>
      <c r="B382" s="72" t="s">
        <v>1103</v>
      </c>
      <c r="C382" s="72" t="s">
        <v>294</v>
      </c>
      <c r="D382" s="92" t="s">
        <v>1066</v>
      </c>
      <c r="E382" s="93"/>
    </row>
    <row r="383" spans="1:5" ht="63.75">
      <c r="A383" s="72" t="s">
        <v>1104</v>
      </c>
      <c r="B383" s="72" t="s">
        <v>1105</v>
      </c>
      <c r="C383" s="72" t="s">
        <v>294</v>
      </c>
      <c r="D383" s="92" t="s">
        <v>1066</v>
      </c>
      <c r="E383" s="93"/>
    </row>
    <row r="384" spans="1:5" ht="76.5">
      <c r="A384" s="72" t="s">
        <v>1106</v>
      </c>
      <c r="B384" s="72" t="s">
        <v>1107</v>
      </c>
      <c r="C384" s="72" t="s">
        <v>294</v>
      </c>
      <c r="D384" s="92" t="s">
        <v>1066</v>
      </c>
      <c r="E384" s="93"/>
    </row>
    <row r="385" spans="1:5" ht="76.5">
      <c r="A385" s="72" t="s">
        <v>1108</v>
      </c>
      <c r="B385" s="72" t="s">
        <v>1109</v>
      </c>
      <c r="C385" s="72" t="s">
        <v>294</v>
      </c>
      <c r="D385" s="92" t="s">
        <v>1066</v>
      </c>
      <c r="E385" s="93"/>
    </row>
    <row r="386" spans="1:5" ht="76.5">
      <c r="A386" s="72" t="s">
        <v>1110</v>
      </c>
      <c r="B386" s="72" t="s">
        <v>1111</v>
      </c>
      <c r="C386" s="72" t="s">
        <v>294</v>
      </c>
      <c r="D386" s="92" t="s">
        <v>1066</v>
      </c>
      <c r="E386" s="93"/>
    </row>
    <row r="387" spans="1:5" ht="76.5">
      <c r="A387" s="72" t="s">
        <v>1112</v>
      </c>
      <c r="B387" s="72" t="s">
        <v>1113</v>
      </c>
      <c r="C387" s="72" t="s">
        <v>294</v>
      </c>
      <c r="D387" s="92" t="s">
        <v>1066</v>
      </c>
      <c r="E387" s="93"/>
    </row>
    <row r="388" spans="1:5" ht="76.5">
      <c r="A388" s="72" t="s">
        <v>1114</v>
      </c>
      <c r="B388" s="72" t="s">
        <v>1115</v>
      </c>
      <c r="C388" s="72" t="s">
        <v>294</v>
      </c>
      <c r="D388" s="92" t="s">
        <v>1066</v>
      </c>
      <c r="E388" s="93"/>
    </row>
    <row r="389" spans="1:5" ht="76.5">
      <c r="A389" s="72" t="s">
        <v>1116</v>
      </c>
      <c r="B389" s="72" t="s">
        <v>1117</v>
      </c>
      <c r="C389" s="72" t="s">
        <v>294</v>
      </c>
      <c r="D389" s="92" t="s">
        <v>1066</v>
      </c>
      <c r="E389" s="93"/>
    </row>
    <row r="390" spans="1:5" ht="76.5">
      <c r="A390" s="72" t="s">
        <v>1118</v>
      </c>
      <c r="B390" s="72" t="s">
        <v>1119</v>
      </c>
      <c r="C390" s="72" t="s">
        <v>294</v>
      </c>
      <c r="D390" s="92" t="s">
        <v>1066</v>
      </c>
      <c r="E390" s="93"/>
    </row>
    <row r="391" spans="1:5" ht="76.5">
      <c r="A391" s="72" t="s">
        <v>1120</v>
      </c>
      <c r="B391" s="72" t="s">
        <v>1121</v>
      </c>
      <c r="C391" s="72" t="s">
        <v>294</v>
      </c>
      <c r="D391" s="92" t="s">
        <v>1066</v>
      </c>
      <c r="E391" s="93"/>
    </row>
    <row r="392" spans="1:5" ht="63.75">
      <c r="A392" s="72" t="s">
        <v>1122</v>
      </c>
      <c r="B392" s="72" t="s">
        <v>1123</v>
      </c>
      <c r="C392" s="72" t="s">
        <v>294</v>
      </c>
      <c r="D392" s="92" t="s">
        <v>1066</v>
      </c>
      <c r="E392" s="93"/>
    </row>
    <row r="393" spans="1:5" ht="51">
      <c r="A393" s="72" t="s">
        <v>1124</v>
      </c>
      <c r="B393" s="72" t="s">
        <v>1125</v>
      </c>
      <c r="C393" s="72" t="s">
        <v>294</v>
      </c>
      <c r="D393" s="92" t="s">
        <v>1066</v>
      </c>
      <c r="E393" s="93"/>
    </row>
    <row r="394" spans="1:5" ht="76.5">
      <c r="A394" s="72" t="s">
        <v>1126</v>
      </c>
      <c r="B394" s="72" t="s">
        <v>1127</v>
      </c>
      <c r="C394" s="72" t="s">
        <v>294</v>
      </c>
      <c r="D394" s="92" t="s">
        <v>1066</v>
      </c>
      <c r="E394" s="93"/>
    </row>
    <row r="395" spans="1:5" ht="63.75">
      <c r="A395" s="72" t="s">
        <v>1128</v>
      </c>
      <c r="B395" s="72" t="s">
        <v>1129</v>
      </c>
      <c r="C395" s="72" t="s">
        <v>294</v>
      </c>
      <c r="D395" s="92" t="s">
        <v>1066</v>
      </c>
      <c r="E395" s="93"/>
    </row>
    <row r="396" spans="1:5" ht="63.75">
      <c r="A396" s="72" t="s">
        <v>1130</v>
      </c>
      <c r="B396" s="72" t="s">
        <v>1131</v>
      </c>
      <c r="C396" s="72" t="s">
        <v>294</v>
      </c>
      <c r="D396" s="92" t="s">
        <v>1066</v>
      </c>
      <c r="E396" s="93"/>
    </row>
    <row r="397" spans="1:5" ht="38.25">
      <c r="A397" s="72" t="s">
        <v>267</v>
      </c>
      <c r="B397" s="72" t="s">
        <v>1132</v>
      </c>
      <c r="C397" s="72" t="s">
        <v>293</v>
      </c>
      <c r="D397" s="92" t="s">
        <v>1133</v>
      </c>
      <c r="E397" s="93"/>
    </row>
    <row r="398" spans="1:5" ht="38.25">
      <c r="A398" s="72" t="s">
        <v>1134</v>
      </c>
      <c r="B398" s="72" t="s">
        <v>1135</v>
      </c>
      <c r="C398" s="72" t="s">
        <v>293</v>
      </c>
      <c r="D398" s="92" t="s">
        <v>1133</v>
      </c>
      <c r="E398" s="93"/>
    </row>
    <row r="399" spans="1:5" ht="38.25">
      <c r="A399" s="72" t="s">
        <v>1136</v>
      </c>
      <c r="B399" s="72" t="s">
        <v>1137</v>
      </c>
      <c r="C399" s="72" t="s">
        <v>293</v>
      </c>
      <c r="D399" s="92" t="s">
        <v>1133</v>
      </c>
      <c r="E399" s="93"/>
    </row>
    <row r="400" spans="1:5" ht="63.75">
      <c r="A400" s="72" t="s">
        <v>1138</v>
      </c>
      <c r="B400" s="72" t="s">
        <v>1139</v>
      </c>
      <c r="C400" s="72" t="s">
        <v>293</v>
      </c>
      <c r="D400" s="92" t="s">
        <v>1133</v>
      </c>
      <c r="E400" s="93"/>
    </row>
    <row r="401" spans="1:5" ht="63.75">
      <c r="A401" s="72" t="s">
        <v>1140</v>
      </c>
      <c r="B401" s="72" t="s">
        <v>1141</v>
      </c>
      <c r="C401" s="72" t="s">
        <v>293</v>
      </c>
      <c r="D401" s="92" t="s">
        <v>1133</v>
      </c>
      <c r="E401" s="93"/>
    </row>
    <row r="402" spans="1:5" ht="38.25">
      <c r="A402" s="72" t="s">
        <v>1142</v>
      </c>
      <c r="B402" s="72" t="s">
        <v>1143</v>
      </c>
      <c r="C402" s="72" t="s">
        <v>293</v>
      </c>
      <c r="D402" s="92" t="s">
        <v>1133</v>
      </c>
      <c r="E402" s="93"/>
    </row>
    <row r="403" spans="1:5" ht="51">
      <c r="A403" s="72" t="s">
        <v>1144</v>
      </c>
      <c r="B403" s="72" t="s">
        <v>1145</v>
      </c>
      <c r="C403" s="72" t="s">
        <v>293</v>
      </c>
      <c r="D403" s="92" t="s">
        <v>1133</v>
      </c>
      <c r="E403" s="93"/>
    </row>
    <row r="404" spans="1:5" ht="63.75">
      <c r="A404" s="72" t="s">
        <v>1146</v>
      </c>
      <c r="B404" s="72" t="s">
        <v>1147</v>
      </c>
      <c r="C404" s="72" t="s">
        <v>293</v>
      </c>
      <c r="D404" s="92" t="s">
        <v>1133</v>
      </c>
      <c r="E404" s="93"/>
    </row>
    <row r="405" spans="1:5" ht="51">
      <c r="A405" s="72" t="s">
        <v>1148</v>
      </c>
      <c r="B405" s="72" t="s">
        <v>1149</v>
      </c>
      <c r="C405" s="72" t="s">
        <v>293</v>
      </c>
      <c r="D405" s="92" t="s">
        <v>1133</v>
      </c>
      <c r="E405" s="93"/>
    </row>
    <row r="406" spans="1:5" ht="51">
      <c r="A406" s="72" t="s">
        <v>1150</v>
      </c>
      <c r="B406" s="72" t="s">
        <v>1151</v>
      </c>
      <c r="C406" s="72" t="s">
        <v>293</v>
      </c>
      <c r="D406" s="92" t="s">
        <v>1133</v>
      </c>
      <c r="E406" s="93"/>
    </row>
    <row r="407" spans="1:5" ht="51">
      <c r="A407" s="72" t="s">
        <v>1152</v>
      </c>
      <c r="B407" s="72" t="s">
        <v>1153</v>
      </c>
      <c r="C407" s="72" t="s">
        <v>293</v>
      </c>
      <c r="D407" s="92" t="s">
        <v>1133</v>
      </c>
      <c r="E407" s="93"/>
    </row>
    <row r="408" spans="1:5" ht="38.25">
      <c r="A408" s="72" t="s">
        <v>1154</v>
      </c>
      <c r="B408" s="72" t="s">
        <v>1155</v>
      </c>
      <c r="C408" s="72" t="s">
        <v>293</v>
      </c>
      <c r="D408" s="92" t="s">
        <v>1133</v>
      </c>
      <c r="E408" s="93"/>
    </row>
    <row r="409" spans="1:5" ht="38.25">
      <c r="A409" s="72" t="s">
        <v>1156</v>
      </c>
      <c r="B409" s="72" t="s">
        <v>1157</v>
      </c>
      <c r="C409" s="72" t="s">
        <v>293</v>
      </c>
      <c r="D409" s="92" t="s">
        <v>1133</v>
      </c>
      <c r="E409" s="93"/>
    </row>
    <row r="410" spans="1:5" ht="63.75">
      <c r="A410" s="72" t="s">
        <v>1158</v>
      </c>
      <c r="B410" s="72" t="s">
        <v>1159</v>
      </c>
      <c r="C410" s="72" t="s">
        <v>293</v>
      </c>
      <c r="D410" s="92" t="s">
        <v>1133</v>
      </c>
      <c r="E410" s="93"/>
    </row>
    <row r="411" spans="1:5" ht="51">
      <c r="A411" s="72" t="s">
        <v>1160</v>
      </c>
      <c r="B411" s="72" t="s">
        <v>1161</v>
      </c>
      <c r="C411" s="72" t="s">
        <v>293</v>
      </c>
      <c r="D411" s="92" t="s">
        <v>1133</v>
      </c>
      <c r="E411" s="93"/>
    </row>
    <row r="412" spans="1:5" ht="38.25">
      <c r="A412" s="72" t="s">
        <v>1162</v>
      </c>
      <c r="B412" s="72" t="s">
        <v>1163</v>
      </c>
      <c r="C412" s="72" t="s">
        <v>293</v>
      </c>
      <c r="D412" s="92" t="s">
        <v>1133</v>
      </c>
      <c r="E412" s="93"/>
    </row>
    <row r="413" spans="1:5" ht="51">
      <c r="A413" s="72" t="s">
        <v>1164</v>
      </c>
      <c r="B413" s="72" t="s">
        <v>1165</v>
      </c>
      <c r="C413" s="72" t="s">
        <v>293</v>
      </c>
      <c r="D413" s="92" t="s">
        <v>1133</v>
      </c>
      <c r="E413" s="93"/>
    </row>
    <row r="414" spans="1:5" ht="38.25">
      <c r="A414" s="72" t="s">
        <v>1166</v>
      </c>
      <c r="B414" s="72" t="s">
        <v>1167</v>
      </c>
      <c r="C414" s="72" t="s">
        <v>293</v>
      </c>
      <c r="D414" s="92" t="s">
        <v>1133</v>
      </c>
      <c r="E414" s="93"/>
    </row>
    <row r="415" spans="1:5" ht="38.25">
      <c r="A415" s="72" t="s">
        <v>1168</v>
      </c>
      <c r="B415" s="72" t="s">
        <v>1167</v>
      </c>
      <c r="C415" s="72" t="s">
        <v>293</v>
      </c>
      <c r="D415" s="92" t="s">
        <v>1133</v>
      </c>
      <c r="E415" s="93"/>
    </row>
    <row r="416" spans="1:5" ht="51">
      <c r="A416" s="72" t="s">
        <v>1169</v>
      </c>
      <c r="B416" s="72" t="s">
        <v>1170</v>
      </c>
      <c r="C416" s="72" t="s">
        <v>293</v>
      </c>
      <c r="D416" s="92" t="s">
        <v>1133</v>
      </c>
      <c r="E416" s="93"/>
    </row>
    <row r="417" spans="1:5" ht="63.75">
      <c r="A417" s="72" t="s">
        <v>1171</v>
      </c>
      <c r="B417" s="72" t="s">
        <v>1172</v>
      </c>
      <c r="C417" s="72" t="s">
        <v>293</v>
      </c>
      <c r="D417" s="92" t="s">
        <v>1133</v>
      </c>
      <c r="E417" s="93"/>
    </row>
    <row r="418" spans="1:5" ht="51">
      <c r="A418" s="72" t="s">
        <v>1173</v>
      </c>
      <c r="B418" s="72" t="s">
        <v>1174</v>
      </c>
      <c r="C418" s="72" t="s">
        <v>293</v>
      </c>
      <c r="D418" s="92" t="s">
        <v>1133</v>
      </c>
      <c r="E418" s="93"/>
    </row>
    <row r="419" spans="1:5" ht="63.75">
      <c r="A419" s="72" t="s">
        <v>1175</v>
      </c>
      <c r="B419" s="72" t="s">
        <v>1176</v>
      </c>
      <c r="C419" s="72" t="s">
        <v>293</v>
      </c>
      <c r="D419" s="92" t="s">
        <v>1133</v>
      </c>
      <c r="E419" s="93"/>
    </row>
    <row r="420" spans="1:5" ht="76.5">
      <c r="A420" s="72" t="s">
        <v>1177</v>
      </c>
      <c r="B420" s="72" t="s">
        <v>1178</v>
      </c>
      <c r="C420" s="72" t="s">
        <v>293</v>
      </c>
      <c r="D420" s="92" t="s">
        <v>1133</v>
      </c>
      <c r="E420" s="93"/>
    </row>
    <row r="421" spans="1:5" ht="25.5">
      <c r="A421" s="72" t="s">
        <v>1179</v>
      </c>
      <c r="B421" s="72" t="s">
        <v>1180</v>
      </c>
      <c r="C421" s="72" t="s">
        <v>293</v>
      </c>
      <c r="D421" s="92" t="s">
        <v>1133</v>
      </c>
      <c r="E421" s="93"/>
    </row>
    <row r="422" spans="1:5" ht="38.25">
      <c r="A422" s="72" t="s">
        <v>1181</v>
      </c>
      <c r="B422" s="72" t="s">
        <v>1182</v>
      </c>
      <c r="C422" s="72" t="s">
        <v>293</v>
      </c>
      <c r="D422" s="92" t="s">
        <v>1133</v>
      </c>
      <c r="E422" s="93"/>
    </row>
    <row r="423" spans="1:5" ht="38.25">
      <c r="A423" s="72" t="s">
        <v>1183</v>
      </c>
      <c r="B423" s="72" t="s">
        <v>1184</v>
      </c>
      <c r="C423" s="72" t="s">
        <v>293</v>
      </c>
      <c r="D423" s="92" t="s">
        <v>1133</v>
      </c>
      <c r="E423" s="93"/>
    </row>
    <row r="424" spans="1:5" ht="76.5">
      <c r="A424" s="72" t="s">
        <v>1185</v>
      </c>
      <c r="B424" s="72" t="s">
        <v>1186</v>
      </c>
      <c r="C424" s="72" t="s">
        <v>293</v>
      </c>
      <c r="D424" s="92" t="s">
        <v>1133</v>
      </c>
      <c r="E424" s="93"/>
    </row>
    <row r="425" spans="1:5" ht="51">
      <c r="A425" s="72" t="s">
        <v>1187</v>
      </c>
      <c r="B425" s="72" t="s">
        <v>1188</v>
      </c>
      <c r="C425" s="72" t="s">
        <v>293</v>
      </c>
      <c r="D425" s="92" t="s">
        <v>1133</v>
      </c>
      <c r="E425" s="93"/>
    </row>
    <row r="426" spans="1:5" ht="51">
      <c r="A426" s="72" t="s">
        <v>1189</v>
      </c>
      <c r="B426" s="72" t="s">
        <v>1190</v>
      </c>
      <c r="C426" s="72" t="s">
        <v>293</v>
      </c>
      <c r="D426" s="92" t="s">
        <v>1133</v>
      </c>
      <c r="E426" s="93"/>
    </row>
    <row r="427" spans="1:5" ht="51">
      <c r="A427" s="72" t="s">
        <v>1191</v>
      </c>
      <c r="B427" s="72" t="s">
        <v>1192</v>
      </c>
      <c r="C427" s="72" t="s">
        <v>293</v>
      </c>
      <c r="D427" s="92" t="s">
        <v>1133</v>
      </c>
      <c r="E427" s="93"/>
    </row>
    <row r="428" spans="1:5" ht="51">
      <c r="A428" s="72" t="s">
        <v>1193</v>
      </c>
      <c r="B428" s="72" t="s">
        <v>1194</v>
      </c>
      <c r="C428" s="72" t="s">
        <v>293</v>
      </c>
      <c r="D428" s="92" t="s">
        <v>1133</v>
      </c>
      <c r="E428" s="93"/>
    </row>
    <row r="429" spans="1:5" ht="51">
      <c r="A429" s="72" t="s">
        <v>1195</v>
      </c>
      <c r="B429" s="72" t="s">
        <v>1196</v>
      </c>
      <c r="C429" s="72" t="s">
        <v>293</v>
      </c>
      <c r="D429" s="92" t="s">
        <v>1133</v>
      </c>
      <c r="E429" s="93"/>
    </row>
    <row r="430" spans="1:5" ht="38.25">
      <c r="A430" s="72" t="s">
        <v>1197</v>
      </c>
      <c r="B430" s="72" t="s">
        <v>1198</v>
      </c>
      <c r="C430" s="72" t="s">
        <v>293</v>
      </c>
      <c r="D430" s="92" t="s">
        <v>1133</v>
      </c>
      <c r="E430" s="93"/>
    </row>
    <row r="431" spans="1:5" ht="51">
      <c r="A431" s="72" t="s">
        <v>1199</v>
      </c>
      <c r="B431" s="72" t="s">
        <v>1200</v>
      </c>
      <c r="C431" s="72" t="s">
        <v>293</v>
      </c>
      <c r="D431" s="92" t="s">
        <v>1133</v>
      </c>
      <c r="E431" s="93"/>
    </row>
    <row r="432" spans="1:5" ht="51">
      <c r="A432" s="72" t="s">
        <v>1201</v>
      </c>
      <c r="B432" s="72" t="s">
        <v>1202</v>
      </c>
      <c r="C432" s="72" t="s">
        <v>293</v>
      </c>
      <c r="D432" s="92" t="s">
        <v>1133</v>
      </c>
      <c r="E432" s="93"/>
    </row>
    <row r="433" spans="1:5" ht="63.75">
      <c r="A433" s="72" t="s">
        <v>1203</v>
      </c>
      <c r="B433" s="72" t="s">
        <v>1204</v>
      </c>
      <c r="C433" s="72" t="s">
        <v>293</v>
      </c>
      <c r="D433" s="92" t="s">
        <v>1133</v>
      </c>
      <c r="E433" s="93"/>
    </row>
    <row r="434" spans="1:5" ht="51">
      <c r="A434" s="72" t="s">
        <v>1205</v>
      </c>
      <c r="B434" s="72" t="s">
        <v>1206</v>
      </c>
      <c r="C434" s="72" t="s">
        <v>293</v>
      </c>
      <c r="D434" s="92" t="s">
        <v>1133</v>
      </c>
      <c r="E434" s="93"/>
    </row>
    <row r="435" spans="1:5" ht="63.75">
      <c r="A435" s="72" t="s">
        <v>1207</v>
      </c>
      <c r="B435" s="72" t="s">
        <v>1208</v>
      </c>
      <c r="C435" s="72" t="s">
        <v>293</v>
      </c>
      <c r="D435" s="92" t="s">
        <v>1133</v>
      </c>
      <c r="E435" s="93"/>
    </row>
    <row r="436" spans="1:5" ht="38.25">
      <c r="A436" s="72" t="s">
        <v>1209</v>
      </c>
      <c r="B436" s="72" t="s">
        <v>1210</v>
      </c>
      <c r="C436" s="72" t="s">
        <v>293</v>
      </c>
      <c r="D436" s="92" t="s">
        <v>1133</v>
      </c>
      <c r="E436" s="93"/>
    </row>
    <row r="437" spans="1:5" ht="63.75">
      <c r="A437" s="72" t="s">
        <v>1211</v>
      </c>
      <c r="B437" s="72" t="s">
        <v>1212</v>
      </c>
      <c r="C437" s="72" t="s">
        <v>293</v>
      </c>
      <c r="D437" s="92" t="s">
        <v>1133</v>
      </c>
      <c r="E437" s="93"/>
    </row>
    <row r="438" spans="1:5" ht="38.25">
      <c r="A438" s="72" t="s">
        <v>1213</v>
      </c>
      <c r="B438" s="72" t="s">
        <v>1214</v>
      </c>
      <c r="C438" s="72" t="s">
        <v>293</v>
      </c>
      <c r="D438" s="92" t="s">
        <v>1133</v>
      </c>
      <c r="E438" s="93"/>
    </row>
    <row r="439" spans="1:5" ht="38.25">
      <c r="A439" s="72" t="s">
        <v>1215</v>
      </c>
      <c r="B439" s="72" t="s">
        <v>1216</v>
      </c>
      <c r="C439" s="72" t="s">
        <v>293</v>
      </c>
      <c r="D439" s="92" t="s">
        <v>1133</v>
      </c>
      <c r="E439" s="93"/>
    </row>
    <row r="440" spans="1:5" ht="51">
      <c r="A440" s="72" t="s">
        <v>1217</v>
      </c>
      <c r="B440" s="72" t="s">
        <v>1218</v>
      </c>
      <c r="C440" s="72" t="s">
        <v>293</v>
      </c>
      <c r="D440" s="92" t="s">
        <v>1133</v>
      </c>
      <c r="E440" s="93"/>
    </row>
    <row r="441" spans="1:5" ht="76.5">
      <c r="A441" s="72" t="s">
        <v>1219</v>
      </c>
      <c r="B441" s="72" t="s">
        <v>1220</v>
      </c>
      <c r="C441" s="72" t="s">
        <v>293</v>
      </c>
      <c r="D441" s="92" t="s">
        <v>1133</v>
      </c>
      <c r="E441" s="93"/>
    </row>
    <row r="442" spans="1:5" ht="51">
      <c r="A442" s="72" t="s">
        <v>1221</v>
      </c>
      <c r="B442" s="72" t="s">
        <v>1222</v>
      </c>
      <c r="C442" s="72" t="s">
        <v>293</v>
      </c>
      <c r="D442" s="92" t="s">
        <v>1133</v>
      </c>
      <c r="E442" s="93"/>
    </row>
    <row r="443" spans="1:5" ht="51">
      <c r="A443" s="72" t="s">
        <v>1223</v>
      </c>
      <c r="B443" s="72" t="s">
        <v>1224</v>
      </c>
      <c r="C443" s="72" t="s">
        <v>293</v>
      </c>
      <c r="D443" s="92" t="s">
        <v>1133</v>
      </c>
      <c r="E443" s="93"/>
    </row>
    <row r="444" spans="1:5" ht="38.25">
      <c r="A444" s="72" t="s">
        <v>1225</v>
      </c>
      <c r="B444" s="72" t="s">
        <v>1226</v>
      </c>
      <c r="C444" s="72" t="s">
        <v>293</v>
      </c>
      <c r="D444" s="92" t="s">
        <v>1133</v>
      </c>
      <c r="E444" s="93"/>
    </row>
    <row r="445" spans="1:5" ht="38.25">
      <c r="A445" s="72" t="s">
        <v>1227</v>
      </c>
      <c r="B445" s="72" t="s">
        <v>1228</v>
      </c>
      <c r="C445" s="72" t="s">
        <v>293</v>
      </c>
      <c r="D445" s="92" t="s">
        <v>1133</v>
      </c>
      <c r="E445" s="93"/>
    </row>
    <row r="446" spans="1:5" ht="51">
      <c r="A446" s="72" t="s">
        <v>1229</v>
      </c>
      <c r="B446" s="72" t="s">
        <v>1230</v>
      </c>
      <c r="C446" s="72" t="s">
        <v>293</v>
      </c>
      <c r="D446" s="92" t="s">
        <v>1133</v>
      </c>
      <c r="E446" s="93"/>
    </row>
    <row r="447" spans="1:5" ht="38.25">
      <c r="A447" s="72" t="s">
        <v>1231</v>
      </c>
      <c r="B447" s="72" t="s">
        <v>1232</v>
      </c>
      <c r="C447" s="72" t="s">
        <v>293</v>
      </c>
      <c r="D447" s="92" t="s">
        <v>1133</v>
      </c>
      <c r="E447" s="93"/>
    </row>
    <row r="448" spans="1:5" ht="51">
      <c r="A448" s="72" t="s">
        <v>1233</v>
      </c>
      <c r="B448" s="72" t="s">
        <v>1192</v>
      </c>
      <c r="C448" s="72" t="s">
        <v>293</v>
      </c>
      <c r="D448" s="92" t="s">
        <v>1133</v>
      </c>
      <c r="E448" s="93"/>
    </row>
    <row r="449" spans="1:5" ht="51">
      <c r="A449" s="72" t="s">
        <v>1234</v>
      </c>
      <c r="B449" s="72" t="s">
        <v>1235</v>
      </c>
      <c r="C449" s="72" t="s">
        <v>293</v>
      </c>
      <c r="D449" s="92" t="s">
        <v>1133</v>
      </c>
      <c r="E449" s="93"/>
    </row>
    <row r="450" spans="1:5" ht="38.25">
      <c r="A450" s="72" t="s">
        <v>1236</v>
      </c>
      <c r="B450" s="72" t="s">
        <v>1237</v>
      </c>
      <c r="C450" s="72" t="s">
        <v>293</v>
      </c>
      <c r="D450" s="92" t="s">
        <v>1133</v>
      </c>
      <c r="E450" s="93"/>
    </row>
    <row r="451" spans="1:5" ht="63.75">
      <c r="A451" s="72" t="s">
        <v>1238</v>
      </c>
      <c r="B451" s="72" t="s">
        <v>1239</v>
      </c>
      <c r="C451" s="72" t="s">
        <v>293</v>
      </c>
      <c r="D451" s="92" t="s">
        <v>1133</v>
      </c>
      <c r="E451" s="93"/>
    </row>
    <row r="452" spans="1:5" ht="51">
      <c r="A452" s="72" t="s">
        <v>1240</v>
      </c>
      <c r="B452" s="72" t="s">
        <v>1241</v>
      </c>
      <c r="C452" s="72" t="s">
        <v>293</v>
      </c>
      <c r="D452" s="92" t="s">
        <v>1133</v>
      </c>
      <c r="E452" s="93"/>
    </row>
    <row r="453" spans="1:5" ht="38.25">
      <c r="A453" s="72" t="s">
        <v>1242</v>
      </c>
      <c r="B453" s="72" t="s">
        <v>1243</v>
      </c>
      <c r="C453" s="72" t="s">
        <v>293</v>
      </c>
      <c r="D453" s="92" t="s">
        <v>1133</v>
      </c>
      <c r="E453" s="93"/>
    </row>
    <row r="454" spans="1:5" ht="38.25">
      <c r="A454" s="72" t="s">
        <v>1244</v>
      </c>
      <c r="B454" s="72" t="s">
        <v>1245</v>
      </c>
      <c r="C454" s="72" t="s">
        <v>293</v>
      </c>
      <c r="D454" s="92" t="s">
        <v>1133</v>
      </c>
      <c r="E454" s="93"/>
    </row>
    <row r="455" spans="1:5" ht="51">
      <c r="A455" s="72" t="s">
        <v>1246</v>
      </c>
      <c r="B455" s="72" t="s">
        <v>1247</v>
      </c>
      <c r="C455" s="72" t="s">
        <v>293</v>
      </c>
      <c r="D455" s="92" t="s">
        <v>1133</v>
      </c>
      <c r="E455" s="93"/>
    </row>
    <row r="456" spans="1:5" ht="38.25">
      <c r="A456" s="72" t="s">
        <v>1248</v>
      </c>
      <c r="B456" s="72" t="s">
        <v>1249</v>
      </c>
      <c r="C456" s="72" t="s">
        <v>293</v>
      </c>
      <c r="D456" s="92" t="s">
        <v>1133</v>
      </c>
      <c r="E456" s="93"/>
    </row>
    <row r="457" spans="1:5" ht="38.25">
      <c r="A457" s="72" t="s">
        <v>1250</v>
      </c>
      <c r="B457" s="72" t="s">
        <v>1251</v>
      </c>
      <c r="C457" s="72" t="s">
        <v>293</v>
      </c>
      <c r="D457" s="92" t="s">
        <v>1133</v>
      </c>
      <c r="E457" s="93"/>
    </row>
    <row r="458" spans="1:5" ht="38.25">
      <c r="A458" s="72" t="s">
        <v>1252</v>
      </c>
      <c r="B458" s="72" t="s">
        <v>1253</v>
      </c>
      <c r="C458" s="72" t="s">
        <v>293</v>
      </c>
      <c r="D458" s="92" t="s">
        <v>1133</v>
      </c>
      <c r="E458" s="93"/>
    </row>
    <row r="459" spans="1:5" ht="38.25">
      <c r="A459" s="72" t="s">
        <v>1254</v>
      </c>
      <c r="B459" s="72" t="s">
        <v>1255</v>
      </c>
      <c r="C459" s="72" t="s">
        <v>293</v>
      </c>
      <c r="D459" s="92" t="s">
        <v>1133</v>
      </c>
      <c r="E459" s="93"/>
    </row>
    <row r="460" spans="1:5" ht="51">
      <c r="A460" s="72" t="s">
        <v>1256</v>
      </c>
      <c r="B460" s="72" t="s">
        <v>1257</v>
      </c>
      <c r="C460" s="72" t="s">
        <v>293</v>
      </c>
      <c r="D460" s="92" t="s">
        <v>1133</v>
      </c>
      <c r="E460" s="93"/>
    </row>
    <row r="461" spans="1:5" ht="63.75">
      <c r="A461" s="72" t="s">
        <v>1258</v>
      </c>
      <c r="B461" s="72" t="s">
        <v>1259</v>
      </c>
      <c r="C461" s="72" t="s">
        <v>293</v>
      </c>
      <c r="D461" s="92" t="s">
        <v>1133</v>
      </c>
      <c r="E461" s="93"/>
    </row>
    <row r="462" spans="1:5" ht="63.75">
      <c r="A462" s="72" t="s">
        <v>1260</v>
      </c>
      <c r="B462" s="72" t="s">
        <v>1261</v>
      </c>
      <c r="C462" s="72" t="s">
        <v>293</v>
      </c>
      <c r="D462" s="92" t="s">
        <v>1133</v>
      </c>
      <c r="E462" s="93"/>
    </row>
    <row r="463" spans="1:5" ht="76.5">
      <c r="A463" s="72" t="s">
        <v>1262</v>
      </c>
      <c r="B463" s="72" t="s">
        <v>1263</v>
      </c>
      <c r="C463" s="72" t="s">
        <v>293</v>
      </c>
      <c r="D463" s="92" t="s">
        <v>1133</v>
      </c>
      <c r="E463" s="93"/>
    </row>
    <row r="464" spans="1:5" ht="76.5">
      <c r="A464" s="72" t="s">
        <v>1264</v>
      </c>
      <c r="B464" s="72" t="s">
        <v>1265</v>
      </c>
      <c r="C464" s="72" t="s">
        <v>293</v>
      </c>
      <c r="D464" s="92" t="s">
        <v>1133</v>
      </c>
      <c r="E464" s="93"/>
    </row>
    <row r="465" spans="1:5" ht="63.75">
      <c r="A465" s="72" t="s">
        <v>1266</v>
      </c>
      <c r="B465" s="72" t="s">
        <v>1267</v>
      </c>
      <c r="C465" s="72" t="s">
        <v>293</v>
      </c>
      <c r="D465" s="92" t="s">
        <v>1133</v>
      </c>
      <c r="E465" s="93"/>
    </row>
    <row r="466" spans="1:5" ht="38.25">
      <c r="A466" s="72" t="s">
        <v>1268</v>
      </c>
      <c r="B466" s="72" t="s">
        <v>1269</v>
      </c>
      <c r="C466" s="72" t="s">
        <v>293</v>
      </c>
      <c r="D466" s="92" t="s">
        <v>1133</v>
      </c>
      <c r="E466" s="93"/>
    </row>
    <row r="467" spans="1:5" ht="38.25">
      <c r="A467" s="72" t="s">
        <v>1270</v>
      </c>
      <c r="B467" s="72" t="s">
        <v>1271</v>
      </c>
      <c r="C467" s="72" t="s">
        <v>293</v>
      </c>
      <c r="D467" s="92" t="s">
        <v>1133</v>
      </c>
      <c r="E467" s="93"/>
    </row>
    <row r="468" spans="1:5" ht="63.75">
      <c r="A468" s="72" t="s">
        <v>1272</v>
      </c>
      <c r="B468" s="72" t="s">
        <v>1273</v>
      </c>
      <c r="C468" s="72" t="s">
        <v>293</v>
      </c>
      <c r="D468" s="92" t="s">
        <v>1133</v>
      </c>
      <c r="E468" s="93"/>
    </row>
    <row r="469" spans="1:5" ht="38.25">
      <c r="A469" s="72" t="s">
        <v>1274</v>
      </c>
      <c r="B469" s="72" t="s">
        <v>1275</v>
      </c>
      <c r="C469" s="72" t="s">
        <v>293</v>
      </c>
      <c r="D469" s="92" t="s">
        <v>1133</v>
      </c>
      <c r="E469" s="93"/>
    </row>
    <row r="470" spans="1:5" ht="63.75">
      <c r="A470" s="72" t="s">
        <v>1276</v>
      </c>
      <c r="B470" s="72" t="s">
        <v>1277</v>
      </c>
      <c r="C470" s="72" t="s">
        <v>293</v>
      </c>
      <c r="D470" s="92" t="s">
        <v>1133</v>
      </c>
      <c r="E470" s="93"/>
    </row>
    <row r="471" spans="1:5" ht="51">
      <c r="A471" s="72" t="s">
        <v>1278</v>
      </c>
      <c r="B471" s="72" t="s">
        <v>1279</v>
      </c>
      <c r="C471" s="72" t="s">
        <v>293</v>
      </c>
      <c r="D471" s="92" t="s">
        <v>1133</v>
      </c>
      <c r="E471" s="93"/>
    </row>
    <row r="472" spans="1:5" ht="51">
      <c r="A472" s="72" t="s">
        <v>1280</v>
      </c>
      <c r="B472" s="72" t="s">
        <v>1281</v>
      </c>
      <c r="C472" s="72" t="s">
        <v>293</v>
      </c>
      <c r="D472" s="92" t="s">
        <v>1133</v>
      </c>
      <c r="E472" s="93"/>
    </row>
    <row r="473" spans="1:5" ht="63.75">
      <c r="A473" s="72" t="s">
        <v>1282</v>
      </c>
      <c r="B473" s="72" t="s">
        <v>1283</v>
      </c>
      <c r="C473" s="72" t="s">
        <v>293</v>
      </c>
      <c r="D473" s="92" t="s">
        <v>1133</v>
      </c>
      <c r="E473" s="93"/>
    </row>
    <row r="474" spans="1:5" ht="76.5">
      <c r="A474" s="72" t="s">
        <v>1284</v>
      </c>
      <c r="B474" s="72" t="s">
        <v>1285</v>
      </c>
      <c r="C474" s="72" t="s">
        <v>293</v>
      </c>
      <c r="D474" s="92" t="s">
        <v>1133</v>
      </c>
      <c r="E474" s="93"/>
    </row>
    <row r="475" spans="1:5" ht="76.5">
      <c r="A475" s="72" t="s">
        <v>1286</v>
      </c>
      <c r="B475" s="72" t="s">
        <v>1287</v>
      </c>
      <c r="C475" s="72" t="s">
        <v>293</v>
      </c>
      <c r="D475" s="92" t="s">
        <v>1133</v>
      </c>
      <c r="E475" s="93"/>
    </row>
    <row r="476" spans="1:5" ht="63.75">
      <c r="A476" s="72" t="s">
        <v>1288</v>
      </c>
      <c r="B476" s="72" t="s">
        <v>1289</v>
      </c>
      <c r="C476" s="72" t="s">
        <v>293</v>
      </c>
      <c r="D476" s="92" t="s">
        <v>1133</v>
      </c>
      <c r="E476" s="93"/>
    </row>
    <row r="477" spans="1:5" ht="63.75">
      <c r="A477" s="72" t="s">
        <v>1290</v>
      </c>
      <c r="B477" s="72" t="s">
        <v>1291</v>
      </c>
      <c r="C477" s="72" t="s">
        <v>293</v>
      </c>
      <c r="D477" s="92" t="s">
        <v>1133</v>
      </c>
      <c r="E477" s="93"/>
    </row>
    <row r="478" spans="1:5" ht="51">
      <c r="A478" s="72" t="s">
        <v>1292</v>
      </c>
      <c r="B478" s="72" t="s">
        <v>1293</v>
      </c>
      <c r="C478" s="72" t="s">
        <v>293</v>
      </c>
      <c r="D478" s="92" t="s">
        <v>1133</v>
      </c>
      <c r="E478" s="93"/>
    </row>
    <row r="479" spans="1:5" ht="38.25">
      <c r="A479" s="72" t="s">
        <v>1294</v>
      </c>
      <c r="B479" s="72" t="s">
        <v>1295</v>
      </c>
      <c r="C479" s="72" t="s">
        <v>293</v>
      </c>
      <c r="D479" s="92" t="s">
        <v>1133</v>
      </c>
      <c r="E479" s="93"/>
    </row>
    <row r="480" spans="1:5" ht="63.75">
      <c r="A480" s="72" t="s">
        <v>1296</v>
      </c>
      <c r="B480" s="72" t="s">
        <v>1297</v>
      </c>
      <c r="C480" s="72" t="s">
        <v>293</v>
      </c>
      <c r="D480" s="92" t="s">
        <v>1133</v>
      </c>
      <c r="E480" s="93"/>
    </row>
    <row r="481" spans="1:5" ht="63.75">
      <c r="A481" s="72" t="s">
        <v>1298</v>
      </c>
      <c r="B481" s="72" t="s">
        <v>1299</v>
      </c>
      <c r="C481" s="72" t="s">
        <v>293</v>
      </c>
      <c r="D481" s="92" t="s">
        <v>1133</v>
      </c>
      <c r="E481" s="93"/>
    </row>
    <row r="482" spans="1:5" ht="76.5">
      <c r="A482" s="72" t="s">
        <v>1300</v>
      </c>
      <c r="B482" s="72" t="s">
        <v>1301</v>
      </c>
      <c r="C482" s="72" t="s">
        <v>293</v>
      </c>
      <c r="D482" s="92" t="s">
        <v>1133</v>
      </c>
      <c r="E482" s="93"/>
    </row>
    <row r="483" spans="1:5" ht="51">
      <c r="A483" s="72" t="s">
        <v>1302</v>
      </c>
      <c r="B483" s="72" t="s">
        <v>1303</v>
      </c>
      <c r="C483" s="72" t="s">
        <v>293</v>
      </c>
      <c r="D483" s="92" t="s">
        <v>1133</v>
      </c>
      <c r="E483" s="93"/>
    </row>
    <row r="484" spans="1:5" ht="76.5">
      <c r="A484" s="72" t="s">
        <v>1304</v>
      </c>
      <c r="B484" s="72" t="s">
        <v>1305</v>
      </c>
      <c r="C484" s="72" t="s">
        <v>293</v>
      </c>
      <c r="D484" s="92" t="s">
        <v>1133</v>
      </c>
      <c r="E484" s="93"/>
    </row>
    <row r="485" spans="1:5" ht="38.25">
      <c r="A485" s="72" t="s">
        <v>1306</v>
      </c>
      <c r="B485" s="72" t="s">
        <v>1307</v>
      </c>
      <c r="C485" s="72" t="s">
        <v>293</v>
      </c>
      <c r="D485" s="92" t="s">
        <v>1133</v>
      </c>
      <c r="E485" s="93"/>
    </row>
    <row r="486" spans="1:5" ht="51">
      <c r="A486" s="72" t="s">
        <v>1308</v>
      </c>
      <c r="B486" s="72" t="s">
        <v>1309</v>
      </c>
      <c r="C486" s="72" t="s">
        <v>293</v>
      </c>
      <c r="D486" s="92" t="s">
        <v>1133</v>
      </c>
      <c r="E486" s="93"/>
    </row>
    <row r="487" spans="1:5" ht="51">
      <c r="A487" s="72" t="s">
        <v>1310</v>
      </c>
      <c r="B487" s="72" t="s">
        <v>1311</v>
      </c>
      <c r="C487" s="72" t="s">
        <v>285</v>
      </c>
      <c r="D487" s="92" t="s">
        <v>1312</v>
      </c>
      <c r="E487" s="93"/>
    </row>
    <row r="488" spans="1:5" ht="38.25">
      <c r="A488" s="72" t="s">
        <v>266</v>
      </c>
      <c r="B488" s="72" t="s">
        <v>1313</v>
      </c>
      <c r="C488" s="72" t="s">
        <v>285</v>
      </c>
      <c r="D488" s="92" t="s">
        <v>1312</v>
      </c>
      <c r="E488" s="93"/>
    </row>
    <row r="489" spans="1:5" ht="38.25">
      <c r="A489" s="72" t="s">
        <v>1314</v>
      </c>
      <c r="B489" s="72" t="s">
        <v>1315</v>
      </c>
      <c r="C489" s="72" t="s">
        <v>285</v>
      </c>
      <c r="D489" s="92" t="s">
        <v>1312</v>
      </c>
      <c r="E489" s="93"/>
    </row>
    <row r="490" spans="1:5" ht="38.25">
      <c r="A490" s="72" t="s">
        <v>1316</v>
      </c>
      <c r="B490" s="72" t="s">
        <v>1317</v>
      </c>
      <c r="C490" s="72" t="s">
        <v>285</v>
      </c>
      <c r="D490" s="92" t="s">
        <v>1312</v>
      </c>
      <c r="E490" s="93"/>
    </row>
    <row r="491" spans="1:5" ht="51">
      <c r="A491" s="72" t="s">
        <v>1318</v>
      </c>
      <c r="B491" s="72" t="s">
        <v>1319</v>
      </c>
      <c r="C491" s="72" t="s">
        <v>285</v>
      </c>
      <c r="D491" s="92" t="s">
        <v>1312</v>
      </c>
      <c r="E491" s="93"/>
    </row>
    <row r="492" spans="1:5" ht="38.25">
      <c r="A492" s="72" t="s">
        <v>1320</v>
      </c>
      <c r="B492" s="72" t="s">
        <v>1321</v>
      </c>
      <c r="C492" s="72" t="s">
        <v>285</v>
      </c>
      <c r="D492" s="92" t="s">
        <v>1312</v>
      </c>
      <c r="E492" s="93"/>
    </row>
    <row r="493" spans="1:5" ht="38.25">
      <c r="A493" s="72" t="s">
        <v>1322</v>
      </c>
      <c r="B493" s="72" t="s">
        <v>1323</v>
      </c>
      <c r="C493" s="72" t="s">
        <v>285</v>
      </c>
      <c r="D493" s="92" t="s">
        <v>1312</v>
      </c>
      <c r="E493" s="93"/>
    </row>
    <row r="494" spans="1:5" ht="25.5">
      <c r="A494" s="72" t="s">
        <v>1324</v>
      </c>
      <c r="B494" s="72" t="s">
        <v>1325</v>
      </c>
      <c r="C494" s="72" t="s">
        <v>285</v>
      </c>
      <c r="D494" s="92" t="s">
        <v>1312</v>
      </c>
      <c r="E494" s="93"/>
    </row>
    <row r="495" spans="1:5" ht="63.75">
      <c r="A495" s="72" t="s">
        <v>1326</v>
      </c>
      <c r="B495" s="72" t="s">
        <v>1327</v>
      </c>
      <c r="C495" s="72" t="s">
        <v>285</v>
      </c>
      <c r="D495" s="92" t="s">
        <v>1312</v>
      </c>
      <c r="E495" s="93"/>
    </row>
    <row r="496" spans="1:5" ht="76.5">
      <c r="A496" s="72" t="s">
        <v>1328</v>
      </c>
      <c r="B496" s="72" t="s">
        <v>1329</v>
      </c>
      <c r="C496" s="72" t="s">
        <v>285</v>
      </c>
      <c r="D496" s="92" t="s">
        <v>1312</v>
      </c>
      <c r="E496" s="93"/>
    </row>
    <row r="497" spans="1:5" ht="76.5">
      <c r="A497" s="72" t="s">
        <v>1330</v>
      </c>
      <c r="B497" s="72" t="s">
        <v>1331</v>
      </c>
      <c r="C497" s="72" t="s">
        <v>285</v>
      </c>
      <c r="D497" s="92" t="s">
        <v>1312</v>
      </c>
      <c r="E497" s="93"/>
    </row>
    <row r="498" spans="1:5" ht="63.75">
      <c r="A498" s="72" t="s">
        <v>1332</v>
      </c>
      <c r="B498" s="72" t="s">
        <v>1333</v>
      </c>
      <c r="C498" s="72" t="s">
        <v>285</v>
      </c>
      <c r="D498" s="92" t="s">
        <v>1312</v>
      </c>
      <c r="E498" s="93"/>
    </row>
    <row r="499" spans="1:5" ht="38.25">
      <c r="A499" s="72" t="s">
        <v>1334</v>
      </c>
      <c r="B499" s="72" t="s">
        <v>1335</v>
      </c>
      <c r="C499" s="72" t="s">
        <v>285</v>
      </c>
      <c r="D499" s="92" t="s">
        <v>1312</v>
      </c>
      <c r="E499" s="93"/>
    </row>
    <row r="500" spans="1:5" ht="51">
      <c r="A500" s="72" t="s">
        <v>1336</v>
      </c>
      <c r="B500" s="72" t="s">
        <v>1337</v>
      </c>
      <c r="C500" s="72" t="s">
        <v>285</v>
      </c>
      <c r="D500" s="92" t="s">
        <v>1312</v>
      </c>
      <c r="E500" s="93"/>
    </row>
    <row r="501" spans="1:5" ht="51">
      <c r="A501" s="72" t="s">
        <v>1338</v>
      </c>
      <c r="B501" s="72" t="s">
        <v>1339</v>
      </c>
      <c r="C501" s="72" t="s">
        <v>285</v>
      </c>
      <c r="D501" s="92" t="s">
        <v>1312</v>
      </c>
      <c r="E501" s="93"/>
    </row>
    <row r="502" spans="1:5" ht="63.75">
      <c r="A502" s="72" t="s">
        <v>1340</v>
      </c>
      <c r="B502" s="72" t="s">
        <v>1341</v>
      </c>
      <c r="C502" s="72" t="s">
        <v>285</v>
      </c>
      <c r="D502" s="92" t="s">
        <v>1312</v>
      </c>
      <c r="E502" s="93"/>
    </row>
    <row r="503" spans="1:5" ht="63.75">
      <c r="A503" s="72" t="s">
        <v>1342</v>
      </c>
      <c r="B503" s="72" t="s">
        <v>1343</v>
      </c>
      <c r="C503" s="72" t="s">
        <v>285</v>
      </c>
      <c r="D503" s="92" t="s">
        <v>1312</v>
      </c>
      <c r="E503" s="93"/>
    </row>
    <row r="504" spans="1:5" ht="25.5">
      <c r="A504" s="72" t="s">
        <v>1344</v>
      </c>
      <c r="B504" s="72" t="s">
        <v>1345</v>
      </c>
      <c r="C504" s="72" t="s">
        <v>284</v>
      </c>
      <c r="D504" s="92" t="s">
        <v>1346</v>
      </c>
      <c r="E504" s="93"/>
    </row>
    <row r="505" spans="1:5" ht="38.25">
      <c r="A505" s="72" t="s">
        <v>259</v>
      </c>
      <c r="B505" s="72" t="s">
        <v>1347</v>
      </c>
      <c r="C505" s="72" t="s">
        <v>284</v>
      </c>
      <c r="D505" s="92" t="s">
        <v>1346</v>
      </c>
      <c r="E505" s="93"/>
    </row>
    <row r="506" spans="1:5" ht="51">
      <c r="A506" s="72" t="s">
        <v>1348</v>
      </c>
      <c r="B506" s="72" t="s">
        <v>1349</v>
      </c>
      <c r="C506" s="72" t="s">
        <v>284</v>
      </c>
      <c r="D506" s="92" t="s">
        <v>1346</v>
      </c>
      <c r="E506" s="93"/>
    </row>
    <row r="507" spans="1:5" ht="38.25">
      <c r="A507" s="72" t="s">
        <v>260</v>
      </c>
      <c r="B507" s="72" t="s">
        <v>1350</v>
      </c>
      <c r="C507" s="72" t="s">
        <v>283</v>
      </c>
      <c r="D507" s="92" t="s">
        <v>1351</v>
      </c>
      <c r="E507" s="93"/>
    </row>
    <row r="508" spans="1:5" ht="38.25">
      <c r="A508" s="72" t="s">
        <v>1352</v>
      </c>
      <c r="B508" s="72" t="s">
        <v>1353</v>
      </c>
      <c r="C508" s="72" t="s">
        <v>282</v>
      </c>
      <c r="D508" s="92" t="s">
        <v>1354</v>
      </c>
      <c r="E508" s="93"/>
    </row>
    <row r="509" spans="1:5" ht="38.25">
      <c r="A509" s="72" t="s">
        <v>1355</v>
      </c>
      <c r="B509" s="72" t="s">
        <v>1356</v>
      </c>
      <c r="C509" s="72" t="s">
        <v>282</v>
      </c>
      <c r="D509" s="92" t="s">
        <v>1354</v>
      </c>
      <c r="E509" s="93"/>
    </row>
    <row r="510" spans="1:5" ht="25.5">
      <c r="A510" s="72" t="s">
        <v>1357</v>
      </c>
      <c r="B510" s="72" t="s">
        <v>1358</v>
      </c>
      <c r="C510" s="72" t="s">
        <v>282</v>
      </c>
      <c r="D510" s="92" t="s">
        <v>1354</v>
      </c>
      <c r="E510" s="93"/>
    </row>
    <row r="511" spans="1:5" ht="38.25">
      <c r="A511" s="72" t="s">
        <v>1359</v>
      </c>
      <c r="B511" s="72" t="s">
        <v>1360</v>
      </c>
      <c r="C511" s="72" t="s">
        <v>282</v>
      </c>
      <c r="D511" s="92" t="s">
        <v>1354</v>
      </c>
      <c r="E511" s="93"/>
    </row>
    <row r="512" spans="1:5" ht="25.5">
      <c r="A512" s="72" t="s">
        <v>1361</v>
      </c>
      <c r="B512" s="72" t="s">
        <v>1362</v>
      </c>
      <c r="C512" s="72" t="s">
        <v>282</v>
      </c>
      <c r="D512" s="92" t="s">
        <v>1354</v>
      </c>
      <c r="E512" s="93"/>
    </row>
    <row r="513" spans="1:5" ht="51">
      <c r="A513" s="72" t="s">
        <v>1363</v>
      </c>
      <c r="B513" s="72" t="s">
        <v>1364</v>
      </c>
      <c r="C513" s="72" t="s">
        <v>282</v>
      </c>
      <c r="D513" s="92" t="s">
        <v>1354</v>
      </c>
      <c r="E513" s="93"/>
    </row>
    <row r="514" spans="1:5" ht="38.25">
      <c r="A514" s="72" t="s">
        <v>1365</v>
      </c>
      <c r="B514" s="72" t="s">
        <v>1366</v>
      </c>
      <c r="C514" s="72" t="s">
        <v>282</v>
      </c>
      <c r="D514" s="92" t="s">
        <v>1354</v>
      </c>
      <c r="E514" s="93"/>
    </row>
    <row r="515" spans="1:5" ht="38.25">
      <c r="A515" s="72" t="s">
        <v>257</v>
      </c>
      <c r="B515" s="72" t="s">
        <v>1367</v>
      </c>
      <c r="C515" s="72" t="s">
        <v>282</v>
      </c>
      <c r="D515" s="92" t="s">
        <v>1354</v>
      </c>
      <c r="E515" s="93"/>
    </row>
    <row r="516" spans="1:5" ht="51">
      <c r="A516" s="72" t="s">
        <v>1368</v>
      </c>
      <c r="B516" s="72" t="s">
        <v>1369</v>
      </c>
      <c r="C516" s="72" t="s">
        <v>282</v>
      </c>
      <c r="D516" s="92" t="s">
        <v>1354</v>
      </c>
      <c r="E516" s="93"/>
    </row>
    <row r="517" spans="1:5" ht="63.75">
      <c r="A517" s="72" t="s">
        <v>1370</v>
      </c>
      <c r="B517" s="72" t="s">
        <v>1371</v>
      </c>
      <c r="C517" s="72" t="s">
        <v>282</v>
      </c>
      <c r="D517" s="92" t="s">
        <v>1354</v>
      </c>
      <c r="E517" s="93"/>
    </row>
    <row r="518" spans="1:5" ht="51">
      <c r="A518" s="72" t="s">
        <v>1372</v>
      </c>
      <c r="B518" s="72" t="s">
        <v>1373</v>
      </c>
      <c r="C518" s="72" t="s">
        <v>282</v>
      </c>
      <c r="D518" s="92" t="s">
        <v>1354</v>
      </c>
      <c r="E518" s="93"/>
    </row>
    <row r="519" spans="1:5" ht="51">
      <c r="A519" s="72" t="s">
        <v>1374</v>
      </c>
      <c r="B519" s="72" t="s">
        <v>1375</v>
      </c>
      <c r="C519" s="72" t="s">
        <v>282</v>
      </c>
      <c r="D519" s="92" t="s">
        <v>1354</v>
      </c>
      <c r="E519" s="93"/>
    </row>
    <row r="520" spans="1:5" ht="63.75">
      <c r="A520" s="72" t="s">
        <v>1376</v>
      </c>
      <c r="B520" s="72" t="s">
        <v>1377</v>
      </c>
      <c r="C520" s="72" t="s">
        <v>282</v>
      </c>
      <c r="D520" s="92" t="s">
        <v>1354</v>
      </c>
      <c r="E520" s="93"/>
    </row>
    <row r="521" spans="1:5" ht="51">
      <c r="A521" s="72" t="s">
        <v>1378</v>
      </c>
      <c r="B521" s="72" t="s">
        <v>1379</v>
      </c>
      <c r="C521" s="72" t="s">
        <v>282</v>
      </c>
      <c r="D521" s="92" t="s">
        <v>1354</v>
      </c>
      <c r="E521" s="93"/>
    </row>
    <row r="522" spans="1:5" ht="51">
      <c r="A522" s="72" t="s">
        <v>1380</v>
      </c>
      <c r="B522" s="72" t="s">
        <v>1381</v>
      </c>
      <c r="C522" s="72" t="s">
        <v>282</v>
      </c>
      <c r="D522" s="92" t="s">
        <v>1354</v>
      </c>
      <c r="E522" s="93"/>
    </row>
    <row r="523" spans="1:5" ht="63.75">
      <c r="A523" s="72" t="s">
        <v>1382</v>
      </c>
      <c r="B523" s="72" t="s">
        <v>1383</v>
      </c>
      <c r="C523" s="72" t="s">
        <v>282</v>
      </c>
      <c r="D523" s="92" t="s">
        <v>1354</v>
      </c>
      <c r="E523" s="93"/>
    </row>
    <row r="524" spans="1:5" ht="51">
      <c r="A524" s="72" t="s">
        <v>1384</v>
      </c>
      <c r="B524" s="72" t="s">
        <v>1385</v>
      </c>
      <c r="C524" s="72" t="s">
        <v>282</v>
      </c>
      <c r="D524" s="92" t="s">
        <v>1354</v>
      </c>
      <c r="E524" s="93"/>
    </row>
    <row r="525" spans="1:5" ht="38.25">
      <c r="A525" s="72" t="s">
        <v>1386</v>
      </c>
      <c r="B525" s="72" t="s">
        <v>1387</v>
      </c>
      <c r="C525" s="72" t="s">
        <v>282</v>
      </c>
      <c r="D525" s="92" t="s">
        <v>1354</v>
      </c>
      <c r="E525" s="93"/>
    </row>
    <row r="526" spans="1:5" ht="51">
      <c r="A526" s="72" t="s">
        <v>1388</v>
      </c>
      <c r="B526" s="72" t="s">
        <v>1389</v>
      </c>
      <c r="C526" s="72" t="s">
        <v>282</v>
      </c>
      <c r="D526" s="92" t="s">
        <v>1354</v>
      </c>
      <c r="E526" s="93"/>
    </row>
    <row r="527" spans="1:5" ht="51">
      <c r="A527" s="72" t="s">
        <v>1390</v>
      </c>
      <c r="B527" s="72" t="s">
        <v>1391</v>
      </c>
      <c r="C527" s="72" t="s">
        <v>282</v>
      </c>
      <c r="D527" s="92" t="s">
        <v>1354</v>
      </c>
      <c r="E527" s="93"/>
    </row>
    <row r="528" spans="1:5" ht="63.75">
      <c r="A528" s="72" t="s">
        <v>1392</v>
      </c>
      <c r="B528" s="72" t="s">
        <v>1393</v>
      </c>
      <c r="C528" s="72" t="s">
        <v>282</v>
      </c>
      <c r="D528" s="92" t="s">
        <v>1354</v>
      </c>
      <c r="E528" s="93"/>
    </row>
    <row r="529" spans="1:5" ht="51">
      <c r="A529" s="72" t="s">
        <v>1394</v>
      </c>
      <c r="B529" s="72" t="s">
        <v>1395</v>
      </c>
      <c r="C529" s="72" t="s">
        <v>282</v>
      </c>
      <c r="D529" s="92" t="s">
        <v>1354</v>
      </c>
      <c r="E529" s="93"/>
    </row>
    <row r="530" spans="1:5" ht="51">
      <c r="A530" s="72" t="s">
        <v>1396</v>
      </c>
      <c r="B530" s="72" t="s">
        <v>1397</v>
      </c>
      <c r="C530" s="72" t="s">
        <v>282</v>
      </c>
      <c r="D530" s="92" t="s">
        <v>1354</v>
      </c>
      <c r="E530" s="93"/>
    </row>
    <row r="531" spans="1:5" ht="63.75">
      <c r="A531" s="72" t="s">
        <v>1398</v>
      </c>
      <c r="B531" s="72" t="s">
        <v>1399</v>
      </c>
      <c r="C531" s="72" t="s">
        <v>282</v>
      </c>
      <c r="D531" s="92" t="s">
        <v>1354</v>
      </c>
      <c r="E531" s="93"/>
    </row>
    <row r="532" spans="1:5" ht="63.75">
      <c r="A532" s="72" t="s">
        <v>1400</v>
      </c>
      <c r="B532" s="72" t="s">
        <v>1401</v>
      </c>
      <c r="C532" s="72" t="s">
        <v>282</v>
      </c>
      <c r="D532" s="92" t="s">
        <v>1354</v>
      </c>
      <c r="E532" s="93"/>
    </row>
    <row r="533" spans="1:5" ht="38.25">
      <c r="A533" s="72" t="s">
        <v>1402</v>
      </c>
      <c r="B533" s="72" t="s">
        <v>1403</v>
      </c>
      <c r="C533" s="72" t="s">
        <v>282</v>
      </c>
      <c r="D533" s="92" t="s">
        <v>1354</v>
      </c>
      <c r="E533" s="93"/>
    </row>
    <row r="534" spans="1:5" ht="63.75">
      <c r="A534" s="72" t="s">
        <v>1404</v>
      </c>
      <c r="B534" s="72" t="s">
        <v>1405</v>
      </c>
      <c r="C534" s="72" t="s">
        <v>281</v>
      </c>
      <c r="D534" s="92" t="s">
        <v>1312</v>
      </c>
      <c r="E534" s="93"/>
    </row>
    <row r="535" spans="1:5" ht="51">
      <c r="A535" s="72" t="s">
        <v>1406</v>
      </c>
      <c r="B535" s="72" t="s">
        <v>1407</v>
      </c>
      <c r="C535" s="72" t="s">
        <v>281</v>
      </c>
      <c r="D535" s="92" t="s">
        <v>1312</v>
      </c>
      <c r="E535" s="93"/>
    </row>
    <row r="536" spans="1:5" ht="63.75">
      <c r="A536" s="72" t="s">
        <v>1408</v>
      </c>
      <c r="B536" s="72" t="s">
        <v>1409</v>
      </c>
      <c r="C536" s="72" t="s">
        <v>281</v>
      </c>
      <c r="D536" s="92" t="s">
        <v>1312</v>
      </c>
      <c r="E536" s="93"/>
    </row>
    <row r="537" spans="1:5" ht="38.25">
      <c r="A537" s="72" t="s">
        <v>1410</v>
      </c>
      <c r="B537" s="72" t="s">
        <v>1411</v>
      </c>
      <c r="C537" s="72" t="s">
        <v>281</v>
      </c>
      <c r="D537" s="92" t="s">
        <v>1312</v>
      </c>
      <c r="E537" s="93"/>
    </row>
    <row r="538" spans="1:5" ht="51">
      <c r="A538" s="72" t="s">
        <v>1412</v>
      </c>
      <c r="B538" s="72" t="s">
        <v>1413</v>
      </c>
      <c r="C538" s="72" t="s">
        <v>281</v>
      </c>
      <c r="D538" s="92" t="s">
        <v>1312</v>
      </c>
      <c r="E538" s="93"/>
    </row>
    <row r="539" spans="1:5" ht="38.25">
      <c r="A539" s="72" t="s">
        <v>1414</v>
      </c>
      <c r="B539" s="72" t="s">
        <v>1415</v>
      </c>
      <c r="C539" s="72" t="s">
        <v>281</v>
      </c>
      <c r="D539" s="92" t="s">
        <v>1312</v>
      </c>
      <c r="E539" s="93"/>
    </row>
    <row r="540" spans="1:5" ht="63.75">
      <c r="A540" s="72" t="s">
        <v>1416</v>
      </c>
      <c r="B540" s="72" t="s">
        <v>1417</v>
      </c>
      <c r="C540" s="72" t="s">
        <v>281</v>
      </c>
      <c r="D540" s="92" t="s">
        <v>1312</v>
      </c>
      <c r="E540" s="93"/>
    </row>
    <row r="541" spans="1:5" ht="63.75">
      <c r="A541" s="72" t="s">
        <v>1418</v>
      </c>
      <c r="B541" s="72" t="s">
        <v>1419</v>
      </c>
      <c r="C541" s="72" t="s">
        <v>281</v>
      </c>
      <c r="D541" s="92" t="s">
        <v>1312</v>
      </c>
      <c r="E541" s="93"/>
    </row>
    <row r="542" spans="1:5" ht="63.75">
      <c r="A542" s="72" t="s">
        <v>1420</v>
      </c>
      <c r="B542" s="72" t="s">
        <v>1417</v>
      </c>
      <c r="C542" s="72" t="s">
        <v>281</v>
      </c>
      <c r="D542" s="92" t="s">
        <v>1312</v>
      </c>
      <c r="E542" s="93"/>
    </row>
    <row r="543" spans="1:5" ht="63.75">
      <c r="A543" s="72" t="s">
        <v>1421</v>
      </c>
      <c r="B543" s="72" t="s">
        <v>1417</v>
      </c>
      <c r="C543" s="72" t="s">
        <v>281</v>
      </c>
      <c r="D543" s="92" t="s">
        <v>1312</v>
      </c>
      <c r="E543" s="93"/>
    </row>
    <row r="544" spans="1:5" ht="38.25">
      <c r="A544" s="72" t="s">
        <v>256</v>
      </c>
      <c r="B544" s="72" t="s">
        <v>1422</v>
      </c>
      <c r="C544" s="72" t="s">
        <v>281</v>
      </c>
      <c r="D544" s="92" t="s">
        <v>1312</v>
      </c>
      <c r="E544" s="93"/>
    </row>
    <row r="545" spans="1:5" ht="63.75">
      <c r="A545" s="72" t="s">
        <v>1423</v>
      </c>
      <c r="B545" s="72" t="s">
        <v>1424</v>
      </c>
      <c r="C545" s="72" t="s">
        <v>281</v>
      </c>
      <c r="D545" s="92" t="s">
        <v>1312</v>
      </c>
      <c r="E545" s="93"/>
    </row>
    <row r="546" spans="1:5" ht="63.75">
      <c r="A546" s="72" t="s">
        <v>1425</v>
      </c>
      <c r="B546" s="72" t="s">
        <v>1424</v>
      </c>
      <c r="C546" s="72" t="s">
        <v>281</v>
      </c>
      <c r="D546" s="92" t="s">
        <v>1312</v>
      </c>
      <c r="E546" s="93"/>
    </row>
    <row r="547" spans="1:5" ht="51">
      <c r="A547" s="72" t="s">
        <v>1426</v>
      </c>
      <c r="B547" s="72" t="s">
        <v>1427</v>
      </c>
      <c r="C547" s="72" t="s">
        <v>281</v>
      </c>
      <c r="D547" s="92" t="s">
        <v>1312</v>
      </c>
      <c r="E547" s="93"/>
    </row>
    <row r="548" spans="1:5" ht="51">
      <c r="A548" s="72" t="s">
        <v>1428</v>
      </c>
      <c r="B548" s="72" t="s">
        <v>1429</v>
      </c>
      <c r="C548" s="72" t="s">
        <v>281</v>
      </c>
      <c r="D548" s="92" t="s">
        <v>1312</v>
      </c>
      <c r="E548" s="93"/>
    </row>
    <row r="549" spans="1:5" ht="51">
      <c r="A549" s="72" t="s">
        <v>1430</v>
      </c>
      <c r="B549" s="72" t="s">
        <v>1431</v>
      </c>
      <c r="C549" s="72" t="s">
        <v>281</v>
      </c>
      <c r="D549" s="92" t="s">
        <v>1312</v>
      </c>
      <c r="E549" s="93"/>
    </row>
    <row r="550" spans="1:5" ht="76.5">
      <c r="A550" s="72" t="s">
        <v>1432</v>
      </c>
      <c r="B550" s="72" t="s">
        <v>1433</v>
      </c>
      <c r="C550" s="72" t="s">
        <v>281</v>
      </c>
      <c r="D550" s="92" t="s">
        <v>1312</v>
      </c>
      <c r="E550" s="93"/>
    </row>
    <row r="551" spans="1:5" ht="76.5">
      <c r="A551" s="72" t="s">
        <v>1434</v>
      </c>
      <c r="B551" s="72" t="s">
        <v>1435</v>
      </c>
      <c r="C551" s="72" t="s">
        <v>281</v>
      </c>
      <c r="D551" s="92" t="s">
        <v>1312</v>
      </c>
      <c r="E551" s="93"/>
    </row>
    <row r="552" spans="1:5" ht="63.75">
      <c r="A552" s="72" t="s">
        <v>1436</v>
      </c>
      <c r="B552" s="72" t="s">
        <v>1437</v>
      </c>
      <c r="C552" s="72" t="s">
        <v>281</v>
      </c>
      <c r="D552" s="92" t="s">
        <v>1312</v>
      </c>
      <c r="E552" s="93"/>
    </row>
    <row r="553" spans="1:5" ht="51">
      <c r="A553" s="72" t="s">
        <v>1438</v>
      </c>
      <c r="B553" s="72" t="s">
        <v>1439</v>
      </c>
      <c r="C553" s="72" t="s">
        <v>281</v>
      </c>
      <c r="D553" s="92" t="s">
        <v>1312</v>
      </c>
      <c r="E553" s="93"/>
    </row>
    <row r="554" spans="1:5" ht="76.5">
      <c r="A554" s="72" t="s">
        <v>1440</v>
      </c>
      <c r="B554" s="72" t="s">
        <v>1441</v>
      </c>
      <c r="C554" s="72" t="s">
        <v>281</v>
      </c>
      <c r="D554" s="92" t="s">
        <v>1312</v>
      </c>
      <c r="E554" s="93"/>
    </row>
    <row r="555" spans="1:5" ht="51">
      <c r="A555" s="72" t="s">
        <v>1442</v>
      </c>
      <c r="B555" s="72" t="s">
        <v>1443</v>
      </c>
      <c r="C555" s="72" t="s">
        <v>281</v>
      </c>
      <c r="D555" s="92" t="s">
        <v>1312</v>
      </c>
      <c r="E555" s="93"/>
    </row>
    <row r="556" spans="1:5" ht="51">
      <c r="A556" s="72" t="s">
        <v>1444</v>
      </c>
      <c r="B556" s="72" t="s">
        <v>1445</v>
      </c>
      <c r="C556" s="72" t="s">
        <v>281</v>
      </c>
      <c r="D556" s="92" t="s">
        <v>1312</v>
      </c>
      <c r="E556" s="93"/>
    </row>
    <row r="557" spans="1:5" ht="63.75">
      <c r="A557" s="72" t="s">
        <v>1446</v>
      </c>
      <c r="B557" s="72" t="s">
        <v>1447</v>
      </c>
      <c r="C557" s="72" t="s">
        <v>281</v>
      </c>
      <c r="D557" s="92" t="s">
        <v>1312</v>
      </c>
      <c r="E557" s="93"/>
    </row>
    <row r="558" spans="1:5" ht="51">
      <c r="A558" s="72" t="s">
        <v>1448</v>
      </c>
      <c r="B558" s="72" t="s">
        <v>1449</v>
      </c>
      <c r="C558" s="72" t="s">
        <v>281</v>
      </c>
      <c r="D558" s="92" t="s">
        <v>1312</v>
      </c>
      <c r="E558" s="93"/>
    </row>
    <row r="559" spans="1:5" ht="51">
      <c r="A559" s="72" t="s">
        <v>1450</v>
      </c>
      <c r="B559" s="72" t="s">
        <v>1451</v>
      </c>
      <c r="C559" s="72" t="s">
        <v>281</v>
      </c>
      <c r="D559" s="92" t="s">
        <v>1312</v>
      </c>
      <c r="E559" s="93"/>
    </row>
    <row r="560" spans="1:5" ht="51">
      <c r="A560" s="72" t="s">
        <v>1452</v>
      </c>
      <c r="B560" s="72" t="s">
        <v>1453</v>
      </c>
      <c r="C560" s="72" t="s">
        <v>281</v>
      </c>
      <c r="D560" s="92" t="s">
        <v>1312</v>
      </c>
      <c r="E560" s="93"/>
    </row>
    <row r="561" spans="1:5" ht="51">
      <c r="A561" s="72" t="s">
        <v>1454</v>
      </c>
      <c r="B561" s="72" t="s">
        <v>1455</v>
      </c>
      <c r="C561" s="72" t="s">
        <v>281</v>
      </c>
      <c r="D561" s="92" t="s">
        <v>1312</v>
      </c>
      <c r="E561" s="93"/>
    </row>
    <row r="562" spans="1:5" ht="63.75">
      <c r="A562" s="72" t="s">
        <v>1456</v>
      </c>
      <c r="B562" s="72" t="s">
        <v>1457</v>
      </c>
      <c r="C562" s="72" t="s">
        <v>281</v>
      </c>
      <c r="D562" s="92" t="s">
        <v>1312</v>
      </c>
      <c r="E562" s="93"/>
    </row>
    <row r="563" spans="1:5" ht="51">
      <c r="A563" s="72" t="s">
        <v>1458</v>
      </c>
      <c r="B563" s="72" t="s">
        <v>1459</v>
      </c>
      <c r="C563" s="72" t="s">
        <v>281</v>
      </c>
      <c r="D563" s="92" t="s">
        <v>1312</v>
      </c>
      <c r="E563" s="93"/>
    </row>
    <row r="564" spans="1:5" ht="51">
      <c r="A564" s="72" t="s">
        <v>1460</v>
      </c>
      <c r="B564" s="72" t="s">
        <v>1461</v>
      </c>
      <c r="C564" s="72" t="s">
        <v>281</v>
      </c>
      <c r="D564" s="92" t="s">
        <v>1312</v>
      </c>
      <c r="E564" s="93"/>
    </row>
    <row r="565" spans="1:5" ht="51">
      <c r="A565" s="72" t="s">
        <v>1462</v>
      </c>
      <c r="B565" s="72" t="s">
        <v>1463</v>
      </c>
      <c r="C565" s="72" t="s">
        <v>281</v>
      </c>
      <c r="D565" s="92" t="s">
        <v>1312</v>
      </c>
      <c r="E565" s="93"/>
    </row>
    <row r="566" spans="1:5" ht="51">
      <c r="A566" s="72" t="s">
        <v>1464</v>
      </c>
      <c r="B566" s="72" t="s">
        <v>1465</v>
      </c>
      <c r="C566" s="72" t="s">
        <v>281</v>
      </c>
      <c r="D566" s="92" t="s">
        <v>1312</v>
      </c>
      <c r="E566" s="93"/>
    </row>
    <row r="567" spans="1:5" ht="25.5">
      <c r="A567" s="72" t="s">
        <v>1466</v>
      </c>
      <c r="B567" s="72" t="s">
        <v>1467</v>
      </c>
      <c r="C567" s="72" t="s">
        <v>280</v>
      </c>
      <c r="D567" s="92" t="s">
        <v>1468</v>
      </c>
      <c r="E567" s="93"/>
    </row>
    <row r="568" spans="1:5" ht="38.25">
      <c r="A568" s="72" t="s">
        <v>1469</v>
      </c>
      <c r="B568" s="72" t="s">
        <v>1470</v>
      </c>
      <c r="C568" s="72" t="s">
        <v>280</v>
      </c>
      <c r="D568" s="92" t="s">
        <v>1468</v>
      </c>
      <c r="E568" s="93"/>
    </row>
    <row r="569" spans="1:5" ht="38.25">
      <c r="A569" s="72" t="s">
        <v>1471</v>
      </c>
      <c r="B569" s="72" t="s">
        <v>1472</v>
      </c>
      <c r="C569" s="72" t="s">
        <v>280</v>
      </c>
      <c r="D569" s="92" t="s">
        <v>1468</v>
      </c>
      <c r="E569" s="93"/>
    </row>
    <row r="570" spans="1:5" ht="38.25">
      <c r="A570" s="72" t="s">
        <v>1473</v>
      </c>
      <c r="B570" s="72" t="s">
        <v>1474</v>
      </c>
      <c r="C570" s="72" t="s">
        <v>280</v>
      </c>
      <c r="D570" s="92" t="s">
        <v>1468</v>
      </c>
      <c r="E570" s="93"/>
    </row>
    <row r="571" spans="1:5" ht="38.25">
      <c r="A571" s="72" t="s">
        <v>1475</v>
      </c>
      <c r="B571" s="72" t="s">
        <v>1476</v>
      </c>
      <c r="C571" s="72" t="s">
        <v>280</v>
      </c>
      <c r="D571" s="92" t="s">
        <v>1468</v>
      </c>
      <c r="E571" s="93"/>
    </row>
    <row r="572" spans="1:5" ht="25.5">
      <c r="A572" s="72" t="s">
        <v>1477</v>
      </c>
      <c r="B572" s="72" t="s">
        <v>1478</v>
      </c>
      <c r="C572" s="72" t="s">
        <v>280</v>
      </c>
      <c r="D572" s="92" t="s">
        <v>1468</v>
      </c>
      <c r="E572" s="93"/>
    </row>
    <row r="573" spans="1:5" ht="38.25">
      <c r="A573" s="72" t="s">
        <v>1479</v>
      </c>
      <c r="B573" s="72" t="s">
        <v>1480</v>
      </c>
      <c r="C573" s="72" t="s">
        <v>280</v>
      </c>
      <c r="D573" s="92" t="s">
        <v>1468</v>
      </c>
      <c r="E573" s="93"/>
    </row>
    <row r="574" spans="1:5" ht="25.5">
      <c r="A574" s="72" t="s">
        <v>1481</v>
      </c>
      <c r="B574" s="72" t="s">
        <v>1482</v>
      </c>
      <c r="C574" s="72" t="s">
        <v>280</v>
      </c>
      <c r="D574" s="92" t="s">
        <v>1468</v>
      </c>
      <c r="E574" s="93"/>
    </row>
    <row r="575" spans="1:5" ht="38.25">
      <c r="A575" s="72" t="s">
        <v>1483</v>
      </c>
      <c r="B575" s="72" t="s">
        <v>1484</v>
      </c>
      <c r="C575" s="72" t="s">
        <v>280</v>
      </c>
      <c r="D575" s="92" t="s">
        <v>1468</v>
      </c>
      <c r="E575" s="93"/>
    </row>
    <row r="576" spans="1:5" ht="25.5">
      <c r="A576" s="72" t="s">
        <v>1485</v>
      </c>
      <c r="B576" s="72" t="s">
        <v>1486</v>
      </c>
      <c r="C576" s="72" t="s">
        <v>280</v>
      </c>
      <c r="D576" s="92" t="s">
        <v>1468</v>
      </c>
      <c r="E576" s="93"/>
    </row>
    <row r="577" spans="1:5" ht="38.25">
      <c r="A577" s="72" t="s">
        <v>255</v>
      </c>
      <c r="B577" s="72" t="s">
        <v>1487</v>
      </c>
      <c r="C577" s="72" t="s">
        <v>280</v>
      </c>
      <c r="D577" s="92" t="s">
        <v>1468</v>
      </c>
      <c r="E577" s="93"/>
    </row>
    <row r="578" spans="1:5" ht="76.5">
      <c r="A578" s="72" t="s">
        <v>1488</v>
      </c>
      <c r="B578" s="72" t="s">
        <v>1489</v>
      </c>
      <c r="C578" s="72" t="s">
        <v>280</v>
      </c>
      <c r="D578" s="92" t="s">
        <v>1468</v>
      </c>
      <c r="E578" s="93"/>
    </row>
    <row r="579" spans="1:5" ht="51">
      <c r="A579" s="72" t="s">
        <v>1490</v>
      </c>
      <c r="B579" s="72" t="s">
        <v>1491</v>
      </c>
      <c r="C579" s="72" t="s">
        <v>280</v>
      </c>
      <c r="D579" s="92" t="s">
        <v>1468</v>
      </c>
      <c r="E579" s="93"/>
    </row>
    <row r="580" spans="1:5" ht="51">
      <c r="A580" s="72" t="s">
        <v>1492</v>
      </c>
      <c r="B580" s="72" t="s">
        <v>1493</v>
      </c>
      <c r="C580" s="72" t="s">
        <v>280</v>
      </c>
      <c r="D580" s="92" t="s">
        <v>1468</v>
      </c>
      <c r="E580" s="93"/>
    </row>
    <row r="581" spans="1:5" ht="51">
      <c r="A581" s="72" t="s">
        <v>1494</v>
      </c>
      <c r="B581" s="72" t="s">
        <v>1495</v>
      </c>
      <c r="C581" s="72" t="s">
        <v>280</v>
      </c>
      <c r="D581" s="92" t="s">
        <v>1468</v>
      </c>
      <c r="E581" s="93"/>
    </row>
    <row r="582" spans="1:5" ht="51">
      <c r="A582" s="72" t="s">
        <v>1496</v>
      </c>
      <c r="B582" s="72" t="s">
        <v>1497</v>
      </c>
      <c r="C582" s="72" t="s">
        <v>280</v>
      </c>
      <c r="D582" s="92" t="s">
        <v>1468</v>
      </c>
      <c r="E582" s="93"/>
    </row>
    <row r="583" spans="1:5" ht="51">
      <c r="A583" s="72" t="s">
        <v>1498</v>
      </c>
      <c r="B583" s="72" t="s">
        <v>1499</v>
      </c>
      <c r="C583" s="72" t="s">
        <v>280</v>
      </c>
      <c r="D583" s="92" t="s">
        <v>1468</v>
      </c>
      <c r="E583" s="93"/>
    </row>
    <row r="584" spans="1:5" ht="63.75">
      <c r="A584" s="72" t="s">
        <v>1500</v>
      </c>
      <c r="B584" s="72" t="s">
        <v>1501</v>
      </c>
      <c r="C584" s="72" t="s">
        <v>280</v>
      </c>
      <c r="D584" s="92" t="s">
        <v>1468</v>
      </c>
      <c r="E584" s="93"/>
    </row>
    <row r="585" spans="1:5" ht="51">
      <c r="A585" s="72" t="s">
        <v>1502</v>
      </c>
      <c r="B585" s="72" t="s">
        <v>1503</v>
      </c>
      <c r="C585" s="72" t="s">
        <v>280</v>
      </c>
      <c r="D585" s="92" t="s">
        <v>1468</v>
      </c>
      <c r="E585" s="93"/>
    </row>
    <row r="586" spans="1:5" ht="51">
      <c r="A586" s="72" t="s">
        <v>1504</v>
      </c>
      <c r="B586" s="72" t="s">
        <v>1505</v>
      </c>
      <c r="C586" s="72" t="s">
        <v>280</v>
      </c>
      <c r="D586" s="92" t="s">
        <v>1468</v>
      </c>
      <c r="E586" s="93"/>
    </row>
    <row r="587" spans="1:5" ht="51">
      <c r="A587" s="72" t="s">
        <v>1506</v>
      </c>
      <c r="B587" s="72" t="s">
        <v>1507</v>
      </c>
      <c r="C587" s="72" t="s">
        <v>280</v>
      </c>
      <c r="D587" s="92" t="s">
        <v>1468</v>
      </c>
      <c r="E587" s="93"/>
    </row>
    <row r="588" spans="1:5" ht="51">
      <c r="A588" s="72" t="s">
        <v>1508</v>
      </c>
      <c r="B588" s="72" t="s">
        <v>1509</v>
      </c>
      <c r="C588" s="72" t="s">
        <v>280</v>
      </c>
      <c r="D588" s="92" t="s">
        <v>1468</v>
      </c>
      <c r="E588" s="93"/>
    </row>
    <row r="589" spans="1:5" ht="51">
      <c r="A589" s="72" t="s">
        <v>1510</v>
      </c>
      <c r="B589" s="72" t="s">
        <v>1511</v>
      </c>
      <c r="C589" s="72" t="s">
        <v>280</v>
      </c>
      <c r="D589" s="92" t="s">
        <v>1468</v>
      </c>
      <c r="E589" s="93"/>
    </row>
    <row r="590" spans="1:5" ht="51">
      <c r="A590" s="72" t="s">
        <v>1512</v>
      </c>
      <c r="B590" s="72" t="s">
        <v>1513</v>
      </c>
      <c r="C590" s="72" t="s">
        <v>280</v>
      </c>
      <c r="D590" s="92" t="s">
        <v>1468</v>
      </c>
      <c r="E590" s="93"/>
    </row>
    <row r="591" spans="1:5" ht="51">
      <c r="A591" s="72" t="s">
        <v>1514</v>
      </c>
      <c r="B591" s="72" t="s">
        <v>1515</v>
      </c>
      <c r="C591" s="72" t="s">
        <v>280</v>
      </c>
      <c r="D591" s="92" t="s">
        <v>1468</v>
      </c>
      <c r="E591" s="93"/>
    </row>
    <row r="592" spans="1:5" ht="51">
      <c r="A592" s="72" t="s">
        <v>1516</v>
      </c>
      <c r="B592" s="72" t="s">
        <v>1517</v>
      </c>
      <c r="C592" s="72" t="s">
        <v>280</v>
      </c>
      <c r="D592" s="92" t="s">
        <v>1468</v>
      </c>
      <c r="E592" s="93"/>
    </row>
    <row r="593" spans="1:5" ht="63.75">
      <c r="A593" s="72" t="s">
        <v>1518</v>
      </c>
      <c r="B593" s="72" t="s">
        <v>1519</v>
      </c>
      <c r="C593" s="72" t="s">
        <v>280</v>
      </c>
      <c r="D593" s="92" t="s">
        <v>1468</v>
      </c>
      <c r="E593" s="93"/>
    </row>
    <row r="594" spans="1:5" ht="63.75">
      <c r="A594" s="72" t="s">
        <v>1520</v>
      </c>
      <c r="B594" s="72" t="s">
        <v>1521</v>
      </c>
      <c r="C594" s="72" t="s">
        <v>280</v>
      </c>
      <c r="D594" s="92" t="s">
        <v>1468</v>
      </c>
      <c r="E594" s="93"/>
    </row>
    <row r="595" spans="1:5" ht="51">
      <c r="A595" s="72" t="s">
        <v>1522</v>
      </c>
      <c r="B595" s="72" t="s">
        <v>1523</v>
      </c>
      <c r="C595" s="72" t="s">
        <v>280</v>
      </c>
      <c r="D595" s="92" t="s">
        <v>1468</v>
      </c>
      <c r="E595" s="93"/>
    </row>
    <row r="596" spans="1:5" ht="51">
      <c r="A596" s="72" t="s">
        <v>1524</v>
      </c>
      <c r="B596" s="72" t="s">
        <v>1525</v>
      </c>
      <c r="C596" s="72" t="s">
        <v>280</v>
      </c>
      <c r="D596" s="92" t="s">
        <v>1468</v>
      </c>
      <c r="E596" s="93"/>
    </row>
    <row r="597" spans="1:5" ht="51">
      <c r="A597" s="72" t="s">
        <v>1526</v>
      </c>
      <c r="B597" s="72" t="s">
        <v>1527</v>
      </c>
      <c r="C597" s="72" t="s">
        <v>280</v>
      </c>
      <c r="D597" s="92" t="s">
        <v>1468</v>
      </c>
      <c r="E597" s="93"/>
    </row>
    <row r="598" spans="1:5" ht="63.75">
      <c r="A598" s="72" t="s">
        <v>1528</v>
      </c>
      <c r="B598" s="72" t="s">
        <v>1529</v>
      </c>
      <c r="C598" s="72" t="s">
        <v>280</v>
      </c>
      <c r="D598" s="92" t="s">
        <v>1468</v>
      </c>
      <c r="E598" s="93"/>
    </row>
    <row r="599" spans="1:5" ht="63.75">
      <c r="A599" s="72" t="s">
        <v>1530</v>
      </c>
      <c r="B599" s="72" t="s">
        <v>1531</v>
      </c>
      <c r="C599" s="72" t="s">
        <v>280</v>
      </c>
      <c r="D599" s="92" t="s">
        <v>1468</v>
      </c>
      <c r="E599" s="93"/>
    </row>
    <row r="600" spans="1:5" ht="51">
      <c r="A600" s="72" t="s">
        <v>1532</v>
      </c>
      <c r="B600" s="72" t="s">
        <v>1533</v>
      </c>
      <c r="C600" s="72" t="s">
        <v>280</v>
      </c>
      <c r="D600" s="92" t="s">
        <v>1468</v>
      </c>
      <c r="E600" s="93"/>
    </row>
    <row r="601" spans="1:5" ht="63.75">
      <c r="A601" s="72" t="s">
        <v>1534</v>
      </c>
      <c r="B601" s="72" t="s">
        <v>1535</v>
      </c>
      <c r="C601" s="72" t="s">
        <v>280</v>
      </c>
      <c r="D601" s="92" t="s">
        <v>1468</v>
      </c>
      <c r="E601" s="93"/>
    </row>
    <row r="602" spans="1:5" ht="51">
      <c r="A602" s="72" t="s">
        <v>1536</v>
      </c>
      <c r="B602" s="72" t="s">
        <v>1537</v>
      </c>
      <c r="C602" s="72" t="s">
        <v>280</v>
      </c>
      <c r="D602" s="92" t="s">
        <v>1468</v>
      </c>
      <c r="E602" s="93"/>
    </row>
    <row r="603" spans="1:5" ht="51">
      <c r="A603" s="72" t="s">
        <v>1538</v>
      </c>
      <c r="B603" s="72" t="s">
        <v>1539</v>
      </c>
      <c r="C603" s="72" t="s">
        <v>280</v>
      </c>
      <c r="D603" s="92" t="s">
        <v>1468</v>
      </c>
      <c r="E603" s="93"/>
    </row>
    <row r="604" spans="1:5" ht="51">
      <c r="A604" s="72" t="s">
        <v>1540</v>
      </c>
      <c r="B604" s="72" t="s">
        <v>1541</v>
      </c>
      <c r="C604" s="72" t="s">
        <v>280</v>
      </c>
      <c r="D604" s="92" t="s">
        <v>1468</v>
      </c>
      <c r="E604" s="93"/>
    </row>
    <row r="605" spans="1:5" ht="51">
      <c r="A605" s="72" t="s">
        <v>1542</v>
      </c>
      <c r="B605" s="72" t="s">
        <v>1543</v>
      </c>
      <c r="C605" s="72" t="s">
        <v>280</v>
      </c>
      <c r="D605" s="92" t="s">
        <v>1468</v>
      </c>
      <c r="E605" s="93"/>
    </row>
    <row r="606" spans="1:5" ht="63.75">
      <c r="A606" s="72" t="s">
        <v>1544</v>
      </c>
      <c r="B606" s="72" t="s">
        <v>1545</v>
      </c>
      <c r="C606" s="72" t="s">
        <v>280</v>
      </c>
      <c r="D606" s="92" t="s">
        <v>1468</v>
      </c>
      <c r="E606" s="93"/>
    </row>
    <row r="607" spans="1:5" ht="51">
      <c r="A607" s="72" t="s">
        <v>1546</v>
      </c>
      <c r="B607" s="72" t="s">
        <v>1547</v>
      </c>
      <c r="C607" s="72" t="s">
        <v>280</v>
      </c>
      <c r="D607" s="92" t="s">
        <v>1468</v>
      </c>
      <c r="E607" s="93"/>
    </row>
    <row r="608" spans="1:5" ht="51">
      <c r="A608" s="72" t="s">
        <v>1548</v>
      </c>
      <c r="B608" s="72" t="s">
        <v>1549</v>
      </c>
      <c r="C608" s="72" t="s">
        <v>280</v>
      </c>
      <c r="D608" s="92" t="s">
        <v>1468</v>
      </c>
      <c r="E608" s="93"/>
    </row>
    <row r="609" spans="1:5" ht="51">
      <c r="A609" s="72" t="s">
        <v>1550</v>
      </c>
      <c r="B609" s="72" t="s">
        <v>1551</v>
      </c>
      <c r="C609" s="72" t="s">
        <v>280</v>
      </c>
      <c r="D609" s="92" t="s">
        <v>1468</v>
      </c>
      <c r="E609" s="93"/>
    </row>
    <row r="610" spans="1:5" ht="51">
      <c r="A610" s="72" t="s">
        <v>1552</v>
      </c>
      <c r="B610" s="72" t="s">
        <v>1553</v>
      </c>
      <c r="C610" s="72" t="s">
        <v>280</v>
      </c>
      <c r="D610" s="92" t="s">
        <v>1468</v>
      </c>
      <c r="E610" s="93"/>
    </row>
    <row r="611" spans="1:5" ht="51">
      <c r="A611" s="72" t="s">
        <v>1554</v>
      </c>
      <c r="B611" s="72" t="s">
        <v>1555</v>
      </c>
      <c r="C611" s="72" t="s">
        <v>280</v>
      </c>
      <c r="D611" s="92" t="s">
        <v>1468</v>
      </c>
      <c r="E611" s="93"/>
    </row>
    <row r="612" spans="1:5" ht="51">
      <c r="A612" s="72" t="s">
        <v>1556</v>
      </c>
      <c r="B612" s="72" t="s">
        <v>1557</v>
      </c>
      <c r="C612" s="72" t="s">
        <v>280</v>
      </c>
      <c r="D612" s="92" t="s">
        <v>1468</v>
      </c>
      <c r="E612" s="93"/>
    </row>
    <row r="613" spans="1:5" ht="51">
      <c r="A613" s="72" t="s">
        <v>1558</v>
      </c>
      <c r="B613" s="72" t="s">
        <v>1559</v>
      </c>
      <c r="C613" s="72" t="s">
        <v>280</v>
      </c>
      <c r="D613" s="92" t="s">
        <v>1468</v>
      </c>
      <c r="E613" s="93"/>
    </row>
    <row r="614" spans="1:5" ht="51">
      <c r="A614" s="72" t="s">
        <v>1560</v>
      </c>
      <c r="B614" s="72" t="s">
        <v>1561</v>
      </c>
      <c r="C614" s="72" t="s">
        <v>280</v>
      </c>
      <c r="D614" s="92" t="s">
        <v>1468</v>
      </c>
      <c r="E614" s="93"/>
    </row>
    <row r="615" spans="1:5" ht="63.75">
      <c r="A615" s="72" t="s">
        <v>1562</v>
      </c>
      <c r="B615" s="72" t="s">
        <v>1563</v>
      </c>
      <c r="C615" s="72" t="s">
        <v>280</v>
      </c>
      <c r="D615" s="92" t="s">
        <v>1468</v>
      </c>
      <c r="E615" s="93"/>
    </row>
    <row r="616" spans="1:5" ht="51">
      <c r="A616" s="72" t="s">
        <v>1564</v>
      </c>
      <c r="B616" s="72" t="s">
        <v>1565</v>
      </c>
      <c r="C616" s="72" t="s">
        <v>280</v>
      </c>
      <c r="D616" s="92" t="s">
        <v>1468</v>
      </c>
      <c r="E616" s="93"/>
    </row>
    <row r="617" spans="1:5" ht="51">
      <c r="A617" s="72" t="s">
        <v>1566</v>
      </c>
      <c r="B617" s="72" t="s">
        <v>1567</v>
      </c>
      <c r="C617" s="72" t="s">
        <v>280</v>
      </c>
      <c r="D617" s="92" t="s">
        <v>1468</v>
      </c>
      <c r="E617" s="93"/>
    </row>
    <row r="618" spans="1:5" ht="51">
      <c r="A618" s="72" t="s">
        <v>1568</v>
      </c>
      <c r="B618" s="72" t="s">
        <v>1569</v>
      </c>
      <c r="C618" s="72" t="s">
        <v>280</v>
      </c>
      <c r="D618" s="92" t="s">
        <v>1468</v>
      </c>
      <c r="E618" s="93"/>
    </row>
    <row r="619" spans="1:5" ht="63.75">
      <c r="A619" s="72" t="s">
        <v>1570</v>
      </c>
      <c r="B619" s="72" t="s">
        <v>1571</v>
      </c>
      <c r="C619" s="72" t="s">
        <v>280</v>
      </c>
      <c r="D619" s="92" t="s">
        <v>1468</v>
      </c>
      <c r="E619" s="93"/>
    </row>
    <row r="620" spans="1:5" ht="63.75">
      <c r="A620" s="72" t="s">
        <v>1572</v>
      </c>
      <c r="B620" s="72" t="s">
        <v>1573</v>
      </c>
      <c r="C620" s="72" t="s">
        <v>280</v>
      </c>
      <c r="D620" s="92" t="s">
        <v>1468</v>
      </c>
      <c r="E620" s="93"/>
    </row>
    <row r="621" spans="1:5" ht="51">
      <c r="A621" s="72" t="s">
        <v>1574</v>
      </c>
      <c r="B621" s="72" t="s">
        <v>1575</v>
      </c>
      <c r="C621" s="72" t="s">
        <v>280</v>
      </c>
      <c r="D621" s="92" t="s">
        <v>1468</v>
      </c>
      <c r="E621" s="93"/>
    </row>
    <row r="622" spans="1:5" ht="63.75">
      <c r="A622" s="72" t="s">
        <v>1576</v>
      </c>
      <c r="B622" s="72" t="s">
        <v>1577</v>
      </c>
      <c r="C622" s="72" t="s">
        <v>280</v>
      </c>
      <c r="D622" s="92" t="s">
        <v>1468</v>
      </c>
      <c r="E622" s="93"/>
    </row>
    <row r="623" spans="1:5" ht="51">
      <c r="A623" s="72" t="s">
        <v>1578</v>
      </c>
      <c r="B623" s="72" t="s">
        <v>1579</v>
      </c>
      <c r="C623" s="72" t="s">
        <v>280</v>
      </c>
      <c r="D623" s="92" t="s">
        <v>1468</v>
      </c>
      <c r="E623" s="93"/>
    </row>
    <row r="624" spans="1:5" ht="51">
      <c r="A624" s="72" t="s">
        <v>1580</v>
      </c>
      <c r="B624" s="72" t="s">
        <v>1581</v>
      </c>
      <c r="C624" s="72" t="s">
        <v>280</v>
      </c>
      <c r="D624" s="92" t="s">
        <v>1468</v>
      </c>
      <c r="E624" s="93"/>
    </row>
    <row r="625" spans="1:5" ht="51">
      <c r="A625" s="72" t="s">
        <v>1582</v>
      </c>
      <c r="B625" s="72" t="s">
        <v>1583</v>
      </c>
      <c r="C625" s="72" t="s">
        <v>280</v>
      </c>
      <c r="D625" s="92" t="s">
        <v>1468</v>
      </c>
      <c r="E625" s="93"/>
    </row>
    <row r="626" spans="1:5" ht="51">
      <c r="A626" s="72" t="s">
        <v>1584</v>
      </c>
      <c r="B626" s="72" t="s">
        <v>1585</v>
      </c>
      <c r="C626" s="72" t="s">
        <v>280</v>
      </c>
      <c r="D626" s="92" t="s">
        <v>1468</v>
      </c>
      <c r="E626" s="93"/>
    </row>
    <row r="627" spans="1:5" ht="51">
      <c r="A627" s="72" t="s">
        <v>1586</v>
      </c>
      <c r="B627" s="72" t="s">
        <v>1587</v>
      </c>
      <c r="C627" s="72" t="s">
        <v>280</v>
      </c>
      <c r="D627" s="92" t="s">
        <v>1468</v>
      </c>
      <c r="E627" s="93"/>
    </row>
    <row r="628" spans="1:5" ht="51">
      <c r="A628" s="72" t="s">
        <v>1588</v>
      </c>
      <c r="B628" s="72" t="s">
        <v>1587</v>
      </c>
      <c r="C628" s="72" t="s">
        <v>280</v>
      </c>
      <c r="D628" s="92" t="s">
        <v>1468</v>
      </c>
      <c r="E628" s="93"/>
    </row>
    <row r="629" spans="1:5" ht="63.75">
      <c r="A629" s="72" t="s">
        <v>1589</v>
      </c>
      <c r="B629" s="72" t="s">
        <v>1590</v>
      </c>
      <c r="C629" s="72" t="s">
        <v>280</v>
      </c>
      <c r="D629" s="92" t="s">
        <v>1468</v>
      </c>
      <c r="E629" s="93"/>
    </row>
    <row r="630" spans="1:5" ht="51">
      <c r="A630" s="72" t="s">
        <v>1591</v>
      </c>
      <c r="B630" s="72" t="s">
        <v>1592</v>
      </c>
      <c r="C630" s="72" t="s">
        <v>280</v>
      </c>
      <c r="D630" s="92" t="s">
        <v>1468</v>
      </c>
      <c r="E630" s="93"/>
    </row>
    <row r="631" spans="1:5" ht="51">
      <c r="A631" s="72" t="s">
        <v>1593</v>
      </c>
      <c r="B631" s="72" t="s">
        <v>1594</v>
      </c>
      <c r="C631" s="72" t="s">
        <v>280</v>
      </c>
      <c r="D631" s="92" t="s">
        <v>1468</v>
      </c>
      <c r="E631" s="93"/>
    </row>
    <row r="632" spans="1:5" ht="63.75">
      <c r="A632" s="72" t="s">
        <v>1595</v>
      </c>
      <c r="B632" s="72" t="s">
        <v>1596</v>
      </c>
      <c r="C632" s="72" t="s">
        <v>280</v>
      </c>
      <c r="D632" s="92" t="s">
        <v>1468</v>
      </c>
      <c r="E632" s="93"/>
    </row>
    <row r="633" spans="1:5" ht="63.75">
      <c r="A633" s="72" t="s">
        <v>1597</v>
      </c>
      <c r="B633" s="72" t="s">
        <v>1598</v>
      </c>
      <c r="C633" s="72" t="s">
        <v>280</v>
      </c>
      <c r="D633" s="92" t="s">
        <v>1468</v>
      </c>
      <c r="E633" s="93"/>
    </row>
    <row r="634" spans="1:5" ht="51">
      <c r="A634" s="72" t="s">
        <v>1599</v>
      </c>
      <c r="B634" s="72" t="s">
        <v>1600</v>
      </c>
      <c r="C634" s="72" t="s">
        <v>280</v>
      </c>
      <c r="D634" s="92" t="s">
        <v>1468</v>
      </c>
      <c r="E634" s="93"/>
    </row>
    <row r="635" spans="1:5" ht="51">
      <c r="A635" s="72" t="s">
        <v>1601</v>
      </c>
      <c r="B635" s="72" t="s">
        <v>1602</v>
      </c>
      <c r="C635" s="72" t="s">
        <v>280</v>
      </c>
      <c r="D635" s="92" t="s">
        <v>1468</v>
      </c>
      <c r="E635" s="93"/>
    </row>
    <row r="636" spans="1:5" ht="51">
      <c r="A636" s="72" t="s">
        <v>1603</v>
      </c>
      <c r="B636" s="72" t="s">
        <v>1604</v>
      </c>
      <c r="C636" s="72" t="s">
        <v>280</v>
      </c>
      <c r="D636" s="92" t="s">
        <v>1468</v>
      </c>
      <c r="E636" s="93"/>
    </row>
    <row r="637" spans="1:5" ht="51">
      <c r="A637" s="72" t="s">
        <v>1605</v>
      </c>
      <c r="B637" s="72" t="s">
        <v>1606</v>
      </c>
      <c r="C637" s="72" t="s">
        <v>280</v>
      </c>
      <c r="D637" s="92" t="s">
        <v>1468</v>
      </c>
      <c r="E637" s="93"/>
    </row>
    <row r="638" spans="1:5" ht="63.75">
      <c r="A638" s="72" t="s">
        <v>1607</v>
      </c>
      <c r="B638" s="72" t="s">
        <v>1608</v>
      </c>
      <c r="C638" s="72" t="s">
        <v>280</v>
      </c>
      <c r="D638" s="92" t="s">
        <v>1468</v>
      </c>
      <c r="E638" s="93"/>
    </row>
    <row r="639" spans="1:5" ht="63.75">
      <c r="A639" s="72" t="s">
        <v>1609</v>
      </c>
      <c r="B639" s="72" t="s">
        <v>1610</v>
      </c>
      <c r="C639" s="72" t="s">
        <v>280</v>
      </c>
      <c r="D639" s="92" t="s">
        <v>1468</v>
      </c>
      <c r="E639" s="93"/>
    </row>
    <row r="640" spans="1:5" ht="63.75">
      <c r="A640" s="72" t="s">
        <v>1611</v>
      </c>
      <c r="B640" s="72" t="s">
        <v>1612</v>
      </c>
      <c r="C640" s="72" t="s">
        <v>280</v>
      </c>
      <c r="D640" s="92" t="s">
        <v>1468</v>
      </c>
      <c r="E640" s="93"/>
    </row>
    <row r="641" spans="1:5" ht="63.75">
      <c r="A641" s="72" t="s">
        <v>1613</v>
      </c>
      <c r="B641" s="72" t="s">
        <v>1614</v>
      </c>
      <c r="C641" s="72" t="s">
        <v>280</v>
      </c>
      <c r="D641" s="92" t="s">
        <v>1468</v>
      </c>
      <c r="E641" s="93"/>
    </row>
    <row r="642" spans="1:5" ht="51">
      <c r="A642" s="72" t="s">
        <v>1615</v>
      </c>
      <c r="B642" s="72" t="s">
        <v>1616</v>
      </c>
      <c r="C642" s="72" t="s">
        <v>280</v>
      </c>
      <c r="D642" s="92" t="s">
        <v>1468</v>
      </c>
      <c r="E642" s="93"/>
    </row>
    <row r="643" spans="1:5" ht="63.75">
      <c r="A643" s="72" t="s">
        <v>1617</v>
      </c>
      <c r="B643" s="72" t="s">
        <v>1618</v>
      </c>
      <c r="C643" s="72" t="s">
        <v>280</v>
      </c>
      <c r="D643" s="92" t="s">
        <v>1468</v>
      </c>
      <c r="E643" s="93"/>
    </row>
    <row r="644" spans="1:5" ht="25.5">
      <c r="A644" s="72" t="s">
        <v>1619</v>
      </c>
      <c r="B644" s="72" t="s">
        <v>1620</v>
      </c>
      <c r="C644" s="72" t="s">
        <v>279</v>
      </c>
      <c r="D644" s="92" t="s">
        <v>1346</v>
      </c>
      <c r="E644" s="93"/>
    </row>
    <row r="645" spans="1:5" ht="25.5">
      <c r="A645" s="72" t="s">
        <v>1621</v>
      </c>
      <c r="B645" s="72" t="s">
        <v>1622</v>
      </c>
      <c r="C645" s="72" t="s">
        <v>279</v>
      </c>
      <c r="D645" s="92" t="s">
        <v>1346</v>
      </c>
      <c r="E645" s="93"/>
    </row>
    <row r="646" spans="1:5" ht="38.25">
      <c r="A646" s="72" t="s">
        <v>1623</v>
      </c>
      <c r="B646" s="72" t="s">
        <v>1624</v>
      </c>
      <c r="C646" s="72" t="s">
        <v>279</v>
      </c>
      <c r="D646" s="92" t="s">
        <v>1346</v>
      </c>
      <c r="E646" s="93"/>
    </row>
    <row r="647" spans="1:5" ht="51">
      <c r="A647" s="72" t="s">
        <v>1625</v>
      </c>
      <c r="B647" s="72" t="s">
        <v>1626</v>
      </c>
      <c r="C647" s="72" t="s">
        <v>279</v>
      </c>
      <c r="D647" s="92" t="s">
        <v>1346</v>
      </c>
      <c r="E647" s="93"/>
    </row>
    <row r="648" spans="1:5" ht="25.5">
      <c r="A648" s="72" t="s">
        <v>1627</v>
      </c>
      <c r="B648" s="72" t="s">
        <v>1628</v>
      </c>
      <c r="C648" s="72" t="s">
        <v>279</v>
      </c>
      <c r="D648" s="92" t="s">
        <v>1346</v>
      </c>
      <c r="E648" s="93"/>
    </row>
    <row r="649" spans="1:5" ht="38.25">
      <c r="A649" s="72" t="s">
        <v>1629</v>
      </c>
      <c r="B649" s="72" t="s">
        <v>1630</v>
      </c>
      <c r="C649" s="72" t="s">
        <v>279</v>
      </c>
      <c r="D649" s="92" t="s">
        <v>1346</v>
      </c>
      <c r="E649" s="93"/>
    </row>
    <row r="650" spans="1:5" ht="51">
      <c r="A650" s="72" t="s">
        <v>1631</v>
      </c>
      <c r="B650" s="72" t="s">
        <v>1632</v>
      </c>
      <c r="C650" s="72" t="s">
        <v>279</v>
      </c>
      <c r="D650" s="92" t="s">
        <v>1346</v>
      </c>
      <c r="E650" s="93"/>
    </row>
    <row r="651" spans="1:5" ht="63.75">
      <c r="A651" s="72" t="s">
        <v>1633</v>
      </c>
      <c r="B651" s="72" t="s">
        <v>1634</v>
      </c>
      <c r="C651" s="72" t="s">
        <v>279</v>
      </c>
      <c r="D651" s="92" t="s">
        <v>1346</v>
      </c>
      <c r="E651" s="93"/>
    </row>
    <row r="652" spans="1:5" ht="38.25">
      <c r="A652" s="72" t="s">
        <v>254</v>
      </c>
      <c r="B652" s="72" t="s">
        <v>1635</v>
      </c>
      <c r="C652" s="72" t="s">
        <v>279</v>
      </c>
      <c r="D652" s="92" t="s">
        <v>1346</v>
      </c>
      <c r="E652" s="93"/>
    </row>
    <row r="653" spans="1:5" ht="76.5">
      <c r="A653" s="72" t="s">
        <v>1636</v>
      </c>
      <c r="B653" s="72" t="s">
        <v>1637</v>
      </c>
      <c r="C653" s="72" t="s">
        <v>279</v>
      </c>
      <c r="D653" s="92" t="s">
        <v>1346</v>
      </c>
      <c r="E653" s="93"/>
    </row>
    <row r="654" spans="1:5" ht="51">
      <c r="A654" s="72" t="s">
        <v>1638</v>
      </c>
      <c r="B654" s="72" t="s">
        <v>1639</v>
      </c>
      <c r="C654" s="72" t="s">
        <v>279</v>
      </c>
      <c r="D654" s="92" t="s">
        <v>1346</v>
      </c>
      <c r="E654" s="93"/>
    </row>
    <row r="655" spans="1:5" ht="51">
      <c r="A655" s="72" t="s">
        <v>1640</v>
      </c>
      <c r="B655" s="72" t="s">
        <v>1641</v>
      </c>
      <c r="C655" s="72" t="s">
        <v>279</v>
      </c>
      <c r="D655" s="92" t="s">
        <v>1346</v>
      </c>
      <c r="E655" s="93"/>
    </row>
    <row r="656" spans="1:5" ht="51">
      <c r="A656" s="72" t="s">
        <v>1642</v>
      </c>
      <c r="B656" s="72" t="s">
        <v>1641</v>
      </c>
      <c r="C656" s="72" t="s">
        <v>279</v>
      </c>
      <c r="D656" s="92" t="s">
        <v>1346</v>
      </c>
      <c r="E656" s="93"/>
    </row>
    <row r="657" spans="1:5" ht="51">
      <c r="A657" s="72" t="s">
        <v>1643</v>
      </c>
      <c r="B657" s="72" t="s">
        <v>1644</v>
      </c>
      <c r="C657" s="72" t="s">
        <v>279</v>
      </c>
      <c r="D657" s="92" t="s">
        <v>1346</v>
      </c>
      <c r="E657" s="93"/>
    </row>
    <row r="658" spans="1:5" ht="51">
      <c r="A658" s="72" t="s">
        <v>1645</v>
      </c>
      <c r="B658" s="72" t="s">
        <v>1646</v>
      </c>
      <c r="C658" s="72" t="s">
        <v>279</v>
      </c>
      <c r="D658" s="92" t="s">
        <v>1346</v>
      </c>
      <c r="E658" s="93"/>
    </row>
    <row r="659" spans="1:5" ht="63.75">
      <c r="A659" s="72" t="s">
        <v>1647</v>
      </c>
      <c r="B659" s="72" t="s">
        <v>1648</v>
      </c>
      <c r="C659" s="72" t="s">
        <v>279</v>
      </c>
      <c r="D659" s="92" t="s">
        <v>1346</v>
      </c>
      <c r="E659" s="93"/>
    </row>
    <row r="660" spans="1:5" ht="51">
      <c r="A660" s="72" t="s">
        <v>1649</v>
      </c>
      <c r="B660" s="72" t="s">
        <v>1650</v>
      </c>
      <c r="C660" s="72" t="s">
        <v>279</v>
      </c>
      <c r="D660" s="92" t="s">
        <v>1346</v>
      </c>
      <c r="E660" s="93"/>
    </row>
    <row r="661" spans="1:5" ht="63.75">
      <c r="A661" s="72" t="s">
        <v>1651</v>
      </c>
      <c r="B661" s="72" t="s">
        <v>1652</v>
      </c>
      <c r="C661" s="72" t="s">
        <v>279</v>
      </c>
      <c r="D661" s="92" t="s">
        <v>1346</v>
      </c>
      <c r="E661" s="93"/>
    </row>
    <row r="662" spans="1:5" ht="51">
      <c r="A662" s="72" t="s">
        <v>1653</v>
      </c>
      <c r="B662" s="72" t="s">
        <v>1654</v>
      </c>
      <c r="C662" s="72" t="s">
        <v>279</v>
      </c>
      <c r="D662" s="92" t="s">
        <v>1346</v>
      </c>
      <c r="E662" s="93"/>
    </row>
    <row r="663" spans="1:5" ht="51">
      <c r="A663" s="72" t="s">
        <v>1655</v>
      </c>
      <c r="B663" s="72" t="s">
        <v>1656</v>
      </c>
      <c r="C663" s="72" t="s">
        <v>279</v>
      </c>
      <c r="D663" s="92" t="s">
        <v>1346</v>
      </c>
      <c r="E663" s="93"/>
    </row>
    <row r="664" spans="1:5" ht="51">
      <c r="A664" s="72" t="s">
        <v>1657</v>
      </c>
      <c r="B664" s="72" t="s">
        <v>1658</v>
      </c>
      <c r="C664" s="72" t="s">
        <v>279</v>
      </c>
      <c r="D664" s="92" t="s">
        <v>1346</v>
      </c>
      <c r="E664" s="93"/>
    </row>
    <row r="665" spans="1:5" ht="76.5">
      <c r="A665" s="72" t="s">
        <v>1659</v>
      </c>
      <c r="B665" s="72" t="s">
        <v>1660</v>
      </c>
      <c r="C665" s="72" t="s">
        <v>279</v>
      </c>
      <c r="D665" s="92" t="s">
        <v>1346</v>
      </c>
      <c r="E665" s="93"/>
    </row>
    <row r="666" spans="1:5" ht="51">
      <c r="A666" s="72" t="s">
        <v>1661</v>
      </c>
      <c r="B666" s="72" t="s">
        <v>1662</v>
      </c>
      <c r="C666" s="72" t="s">
        <v>279</v>
      </c>
      <c r="D666" s="92" t="s">
        <v>1346</v>
      </c>
      <c r="E666" s="93"/>
    </row>
    <row r="667" spans="1:5" ht="51">
      <c r="A667" s="72" t="s">
        <v>1663</v>
      </c>
      <c r="B667" s="72" t="s">
        <v>1664</v>
      </c>
      <c r="C667" s="72" t="s">
        <v>279</v>
      </c>
      <c r="D667" s="92" t="s">
        <v>1346</v>
      </c>
      <c r="E667" s="93"/>
    </row>
    <row r="668" spans="1:5" ht="63.75">
      <c r="A668" s="72" t="s">
        <v>1665</v>
      </c>
      <c r="B668" s="72" t="s">
        <v>1666</v>
      </c>
      <c r="C668" s="72" t="s">
        <v>279</v>
      </c>
      <c r="D668" s="92" t="s">
        <v>1346</v>
      </c>
      <c r="E668" s="93"/>
    </row>
    <row r="669" spans="1:5" ht="51">
      <c r="A669" s="72" t="s">
        <v>1667</v>
      </c>
      <c r="B669" s="72" t="s">
        <v>1668</v>
      </c>
      <c r="C669" s="72" t="s">
        <v>279</v>
      </c>
      <c r="D669" s="92" t="s">
        <v>1346</v>
      </c>
      <c r="E669" s="93"/>
    </row>
    <row r="670" spans="1:5" ht="51">
      <c r="A670" s="72" t="s">
        <v>1669</v>
      </c>
      <c r="B670" s="72" t="s">
        <v>1670</v>
      </c>
      <c r="C670" s="72" t="s">
        <v>279</v>
      </c>
      <c r="D670" s="92" t="s">
        <v>1346</v>
      </c>
      <c r="E670" s="93"/>
    </row>
    <row r="671" spans="1:5" ht="51">
      <c r="A671" s="72" t="s">
        <v>1671</v>
      </c>
      <c r="B671" s="72" t="s">
        <v>1672</v>
      </c>
      <c r="C671" s="72" t="s">
        <v>279</v>
      </c>
      <c r="D671" s="92" t="s">
        <v>1346</v>
      </c>
      <c r="E671" s="93"/>
    </row>
    <row r="672" spans="1:5" ht="63.75">
      <c r="A672" s="72" t="s">
        <v>1673</v>
      </c>
      <c r="B672" s="72" t="s">
        <v>1674</v>
      </c>
      <c r="C672" s="72" t="s">
        <v>279</v>
      </c>
      <c r="D672" s="92" t="s">
        <v>1346</v>
      </c>
      <c r="E672" s="93"/>
    </row>
    <row r="673" spans="1:5" ht="63.75">
      <c r="A673" s="72" t="s">
        <v>1675</v>
      </c>
      <c r="B673" s="72" t="s">
        <v>1676</v>
      </c>
      <c r="C673" s="72" t="s">
        <v>279</v>
      </c>
      <c r="D673" s="92" t="s">
        <v>1346</v>
      </c>
      <c r="E673" s="93"/>
    </row>
    <row r="674" spans="1:5" ht="25.5">
      <c r="A674" s="72" t="s">
        <v>1677</v>
      </c>
      <c r="B674" s="72" t="s">
        <v>1678</v>
      </c>
      <c r="C674" s="72" t="s">
        <v>278</v>
      </c>
      <c r="D674" s="92" t="s">
        <v>1679</v>
      </c>
      <c r="E674" s="93"/>
    </row>
    <row r="675" spans="1:5" ht="25.5">
      <c r="A675" s="72" t="s">
        <v>1680</v>
      </c>
      <c r="B675" s="72" t="s">
        <v>1681</v>
      </c>
      <c r="C675" s="72" t="s">
        <v>278</v>
      </c>
      <c r="D675" s="92" t="s">
        <v>1679</v>
      </c>
      <c r="E675" s="93"/>
    </row>
    <row r="676" spans="1:5" ht="51">
      <c r="A676" s="72" t="s">
        <v>1682</v>
      </c>
      <c r="B676" s="72" t="s">
        <v>1683</v>
      </c>
      <c r="C676" s="72" t="s">
        <v>278</v>
      </c>
      <c r="D676" s="92" t="s">
        <v>1679</v>
      </c>
      <c r="E676" s="93"/>
    </row>
    <row r="677" spans="1:5" ht="51">
      <c r="A677" s="72" t="s">
        <v>1684</v>
      </c>
      <c r="B677" s="72" t="s">
        <v>1685</v>
      </c>
      <c r="C677" s="72" t="s">
        <v>278</v>
      </c>
      <c r="D677" s="92" t="s">
        <v>1679</v>
      </c>
      <c r="E677" s="93"/>
    </row>
    <row r="678" spans="1:5" ht="63.75">
      <c r="A678" s="72" t="s">
        <v>1686</v>
      </c>
      <c r="B678" s="72" t="s">
        <v>1687</v>
      </c>
      <c r="C678" s="72" t="s">
        <v>278</v>
      </c>
      <c r="D678" s="92" t="s">
        <v>1679</v>
      </c>
      <c r="E678" s="93"/>
    </row>
    <row r="679" spans="1:5" ht="38.25">
      <c r="A679" s="72" t="s">
        <v>1688</v>
      </c>
      <c r="B679" s="72" t="s">
        <v>1689</v>
      </c>
      <c r="C679" s="72" t="s">
        <v>278</v>
      </c>
      <c r="D679" s="92" t="s">
        <v>1679</v>
      </c>
      <c r="E679" s="93"/>
    </row>
    <row r="680" spans="1:5" ht="38.25">
      <c r="A680" s="72" t="s">
        <v>1690</v>
      </c>
      <c r="B680" s="72" t="s">
        <v>1691</v>
      </c>
      <c r="C680" s="72" t="s">
        <v>278</v>
      </c>
      <c r="D680" s="92" t="s">
        <v>1679</v>
      </c>
      <c r="E680" s="93"/>
    </row>
    <row r="681" spans="1:5" ht="38.25">
      <c r="A681" s="72" t="s">
        <v>253</v>
      </c>
      <c r="B681" s="72" t="s">
        <v>1692</v>
      </c>
      <c r="C681" s="72" t="s">
        <v>278</v>
      </c>
      <c r="D681" s="92" t="s">
        <v>1679</v>
      </c>
      <c r="E681" s="93"/>
    </row>
    <row r="682" spans="1:5" ht="38.25">
      <c r="A682" s="72" t="s">
        <v>1693</v>
      </c>
      <c r="B682" s="72" t="s">
        <v>1694</v>
      </c>
      <c r="C682" s="72" t="s">
        <v>275</v>
      </c>
      <c r="D682" s="92" t="s">
        <v>1695</v>
      </c>
      <c r="E682" s="93"/>
    </row>
    <row r="683" spans="1:5" ht="38.25">
      <c r="A683" s="72" t="s">
        <v>1696</v>
      </c>
      <c r="B683" s="72" t="s">
        <v>1697</v>
      </c>
      <c r="C683" s="72" t="s">
        <v>275</v>
      </c>
      <c r="D683" s="92" t="s">
        <v>1695</v>
      </c>
      <c r="E683" s="93"/>
    </row>
    <row r="684" spans="1:5" ht="25.5">
      <c r="A684" s="72" t="s">
        <v>1698</v>
      </c>
      <c r="B684" s="72" t="s">
        <v>1699</v>
      </c>
      <c r="C684" s="72" t="s">
        <v>275</v>
      </c>
      <c r="D684" s="92" t="s">
        <v>1695</v>
      </c>
      <c r="E684" s="93"/>
    </row>
    <row r="685" spans="1:5" ht="25.5">
      <c r="A685" s="72" t="s">
        <v>1700</v>
      </c>
      <c r="B685" s="72" t="s">
        <v>1701</v>
      </c>
      <c r="C685" s="72" t="s">
        <v>275</v>
      </c>
      <c r="D685" s="92" t="s">
        <v>1695</v>
      </c>
      <c r="E685" s="93"/>
    </row>
    <row r="686" spans="1:5" ht="38.25">
      <c r="A686" s="72" t="s">
        <v>1702</v>
      </c>
      <c r="B686" s="72" t="s">
        <v>1703</v>
      </c>
      <c r="C686" s="72" t="s">
        <v>275</v>
      </c>
      <c r="D686" s="92" t="s">
        <v>1695</v>
      </c>
      <c r="E686" s="93"/>
    </row>
    <row r="687" spans="1:5" ht="38.25">
      <c r="A687" s="72" t="s">
        <v>1704</v>
      </c>
      <c r="B687" s="72" t="s">
        <v>1705</v>
      </c>
      <c r="C687" s="72" t="s">
        <v>275</v>
      </c>
      <c r="D687" s="92" t="s">
        <v>1695</v>
      </c>
      <c r="E687" s="93"/>
    </row>
    <row r="688" spans="1:5">
      <c r="A688" s="72" t="s">
        <v>1706</v>
      </c>
      <c r="B688" s="72" t="s">
        <v>1707</v>
      </c>
      <c r="C688" s="72" t="s">
        <v>275</v>
      </c>
      <c r="D688" s="92" t="s">
        <v>1695</v>
      </c>
      <c r="E688" s="93"/>
    </row>
    <row r="689" spans="1:5" ht="38.25">
      <c r="A689" s="72" t="s">
        <v>252</v>
      </c>
      <c r="B689" s="72" t="s">
        <v>1708</v>
      </c>
      <c r="C689" s="72" t="s">
        <v>275</v>
      </c>
      <c r="D689" s="92" t="s">
        <v>1695</v>
      </c>
      <c r="E689" s="93"/>
    </row>
    <row r="690" spans="1:5" ht="38.25">
      <c r="A690" s="72" t="s">
        <v>1709</v>
      </c>
      <c r="B690" s="72" t="s">
        <v>1710</v>
      </c>
      <c r="C690" s="72" t="s">
        <v>1711</v>
      </c>
      <c r="D690" s="92" t="s">
        <v>1712</v>
      </c>
      <c r="E690" s="93"/>
    </row>
    <row r="691" spans="1:5" ht="38.25">
      <c r="A691" s="72" t="s">
        <v>1713</v>
      </c>
      <c r="B691" s="72" t="s">
        <v>1714</v>
      </c>
      <c r="C691" s="72" t="s">
        <v>1715</v>
      </c>
      <c r="D691" s="92" t="s">
        <v>1716</v>
      </c>
      <c r="E691" s="93"/>
    </row>
    <row r="692" spans="1:5" ht="38.25">
      <c r="A692" s="72" t="s">
        <v>1717</v>
      </c>
      <c r="B692" s="72" t="s">
        <v>1718</v>
      </c>
      <c r="C692" s="72" t="s">
        <v>1719</v>
      </c>
      <c r="D692" s="92" t="s">
        <v>1720</v>
      </c>
      <c r="E692" s="93"/>
    </row>
    <row r="693" spans="1:5" ht="63.75">
      <c r="A693" s="72" t="s">
        <v>1721</v>
      </c>
      <c r="B693" s="72" t="s">
        <v>1722</v>
      </c>
      <c r="C693" s="72" t="s">
        <v>1723</v>
      </c>
      <c r="D693" s="92" t="s">
        <v>1724</v>
      </c>
      <c r="E693" s="93"/>
    </row>
    <row r="694" spans="1:5" ht="63.75">
      <c r="A694" s="72" t="s">
        <v>1725</v>
      </c>
      <c r="B694" s="72" t="s">
        <v>1726</v>
      </c>
      <c r="C694" s="72" t="s">
        <v>1727</v>
      </c>
      <c r="D694" s="92" t="s">
        <v>1728</v>
      </c>
      <c r="E694" s="93"/>
    </row>
    <row r="695" spans="1:5" ht="51">
      <c r="A695" s="72" t="s">
        <v>1729</v>
      </c>
      <c r="B695" s="72" t="s">
        <v>1730</v>
      </c>
      <c r="C695" s="72" t="s">
        <v>1731</v>
      </c>
      <c r="D695" s="92" t="s">
        <v>1732</v>
      </c>
      <c r="E695" s="93"/>
    </row>
    <row r="696" spans="1:5" ht="38.25">
      <c r="A696" s="72" t="s">
        <v>1733</v>
      </c>
      <c r="B696" s="72" t="s">
        <v>1734</v>
      </c>
      <c r="C696" s="72" t="s">
        <v>1735</v>
      </c>
      <c r="D696" s="92" t="s">
        <v>1736</v>
      </c>
      <c r="E696" s="93"/>
    </row>
    <row r="697" spans="1:5" ht="51">
      <c r="A697" s="72" t="s">
        <v>1737</v>
      </c>
      <c r="B697" s="72" t="s">
        <v>1738</v>
      </c>
      <c r="C697" s="72" t="s">
        <v>1739</v>
      </c>
      <c r="D697" s="92" t="s">
        <v>1740</v>
      </c>
      <c r="E697" s="93"/>
    </row>
    <row r="698" spans="1:5" ht="51">
      <c r="A698" s="72" t="s">
        <v>1741</v>
      </c>
      <c r="B698" s="72" t="s">
        <v>1742</v>
      </c>
      <c r="C698" s="72" t="s">
        <v>1739</v>
      </c>
      <c r="D698" s="92" t="s">
        <v>1740</v>
      </c>
      <c r="E698" s="93"/>
    </row>
    <row r="699" spans="1:5" ht="51">
      <c r="A699" s="72" t="s">
        <v>1743</v>
      </c>
      <c r="B699" s="72" t="s">
        <v>1744</v>
      </c>
      <c r="C699" s="72" t="s">
        <v>1739</v>
      </c>
      <c r="D699" s="92" t="s">
        <v>1740</v>
      </c>
      <c r="E699" s="93"/>
    </row>
    <row r="700" spans="1:5" ht="63.75">
      <c r="A700" s="72" t="s">
        <v>1745</v>
      </c>
      <c r="B700" s="72" t="s">
        <v>1746</v>
      </c>
      <c r="C700" s="72" t="s">
        <v>1739</v>
      </c>
      <c r="D700" s="92" t="s">
        <v>1740</v>
      </c>
      <c r="E700" s="93"/>
    </row>
    <row r="701" spans="1:5" ht="38.25">
      <c r="A701" s="72" t="s">
        <v>1747</v>
      </c>
      <c r="B701" s="72" t="s">
        <v>1748</v>
      </c>
      <c r="C701" s="72" t="s">
        <v>1739</v>
      </c>
      <c r="D701" s="92" t="s">
        <v>1740</v>
      </c>
      <c r="E701" s="93"/>
    </row>
    <row r="702" spans="1:5" ht="63.75">
      <c r="A702" s="72" t="s">
        <v>1749</v>
      </c>
      <c r="B702" s="72" t="s">
        <v>1750</v>
      </c>
      <c r="C702" s="72" t="s">
        <v>1739</v>
      </c>
      <c r="D702" s="92" t="s">
        <v>1740</v>
      </c>
      <c r="E702" s="93"/>
    </row>
    <row r="703" spans="1:5" ht="63.75">
      <c r="A703" s="72" t="s">
        <v>1751</v>
      </c>
      <c r="B703" s="72" t="s">
        <v>1752</v>
      </c>
      <c r="C703" s="72" t="s">
        <v>1739</v>
      </c>
      <c r="D703" s="92" t="s">
        <v>1740</v>
      </c>
      <c r="E703" s="93"/>
    </row>
    <row r="704" spans="1:5" ht="38.25">
      <c r="A704" s="72" t="s">
        <v>1753</v>
      </c>
      <c r="B704" s="72" t="s">
        <v>935</v>
      </c>
      <c r="C704" s="72" t="s">
        <v>1739</v>
      </c>
      <c r="D704" s="92" t="s">
        <v>1740</v>
      </c>
      <c r="E704" s="93"/>
    </row>
    <row r="705" spans="1:5" ht="63.75">
      <c r="A705" s="72" t="s">
        <v>1754</v>
      </c>
      <c r="B705" s="72" t="s">
        <v>1755</v>
      </c>
      <c r="C705" s="72" t="s">
        <v>1739</v>
      </c>
      <c r="D705" s="92" t="s">
        <v>1740</v>
      </c>
      <c r="E705" s="93"/>
    </row>
    <row r="706" spans="1:5" ht="38.25">
      <c r="A706" s="72" t="s">
        <v>1756</v>
      </c>
      <c r="B706" s="72" t="s">
        <v>1757</v>
      </c>
      <c r="C706" s="72" t="s">
        <v>1739</v>
      </c>
      <c r="D706" s="92" t="s">
        <v>1740</v>
      </c>
      <c r="E706" s="93"/>
    </row>
    <row r="707" spans="1:5" ht="38.25">
      <c r="A707" s="72" t="s">
        <v>1758</v>
      </c>
      <c r="B707" s="72" t="s">
        <v>1759</v>
      </c>
      <c r="C707" s="72" t="s">
        <v>1739</v>
      </c>
      <c r="D707" s="92" t="s">
        <v>1740</v>
      </c>
      <c r="E707" s="93"/>
    </row>
    <row r="708" spans="1:5" ht="38.25">
      <c r="A708" s="72" t="s">
        <v>1760</v>
      </c>
      <c r="B708" s="72" t="s">
        <v>1761</v>
      </c>
      <c r="C708" s="72" t="s">
        <v>1739</v>
      </c>
      <c r="D708" s="92" t="s">
        <v>1740</v>
      </c>
      <c r="E708" s="93"/>
    </row>
    <row r="709" spans="1:5" ht="25.5">
      <c r="A709" s="72" t="s">
        <v>1762</v>
      </c>
      <c r="B709" s="72" t="s">
        <v>1763</v>
      </c>
      <c r="C709" s="72" t="s">
        <v>1739</v>
      </c>
      <c r="D709" s="92" t="s">
        <v>1740</v>
      </c>
      <c r="E709" s="93"/>
    </row>
    <row r="710" spans="1:5" ht="38.25">
      <c r="A710" s="72" t="s">
        <v>1764</v>
      </c>
      <c r="B710" s="72" t="s">
        <v>1765</v>
      </c>
      <c r="C710" s="72" t="s">
        <v>1739</v>
      </c>
      <c r="D710" s="92" t="s">
        <v>1740</v>
      </c>
      <c r="E710" s="93"/>
    </row>
    <row r="711" spans="1:5" ht="38.25">
      <c r="A711" s="72" t="s">
        <v>1766</v>
      </c>
      <c r="B711" s="72" t="s">
        <v>1767</v>
      </c>
      <c r="C711" s="72" t="s">
        <v>1739</v>
      </c>
      <c r="D711" s="92" t="s">
        <v>1740</v>
      </c>
      <c r="E711" s="93"/>
    </row>
    <row r="712" spans="1:5" ht="51">
      <c r="A712" s="72" t="s">
        <v>1768</v>
      </c>
      <c r="B712" s="72" t="s">
        <v>1769</v>
      </c>
      <c r="C712" s="72" t="s">
        <v>1739</v>
      </c>
      <c r="D712" s="92" t="s">
        <v>1740</v>
      </c>
      <c r="E712" s="93"/>
    </row>
    <row r="713" spans="1:5" ht="51">
      <c r="A713" s="72" t="s">
        <v>1770</v>
      </c>
      <c r="B713" s="72" t="s">
        <v>1771</v>
      </c>
      <c r="C713" s="72" t="s">
        <v>1739</v>
      </c>
      <c r="D713" s="92" t="s">
        <v>1740</v>
      </c>
      <c r="E713" s="93"/>
    </row>
    <row r="714" spans="1:5" ht="63.75">
      <c r="A714" s="72" t="s">
        <v>1772</v>
      </c>
      <c r="B714" s="72" t="s">
        <v>1773</v>
      </c>
      <c r="C714" s="72" t="s">
        <v>1739</v>
      </c>
      <c r="D714" s="92" t="s">
        <v>1740</v>
      </c>
      <c r="E714" s="93"/>
    </row>
    <row r="715" spans="1:5" ht="63.75">
      <c r="A715" s="72" t="s">
        <v>1774</v>
      </c>
      <c r="B715" s="72" t="s">
        <v>1775</v>
      </c>
      <c r="C715" s="72" t="s">
        <v>1739</v>
      </c>
      <c r="D715" s="92" t="s">
        <v>1740</v>
      </c>
      <c r="E715" s="93"/>
    </row>
    <row r="716" spans="1:5" ht="63.75">
      <c r="A716" s="72" t="s">
        <v>1776</v>
      </c>
      <c r="B716" s="72" t="s">
        <v>1777</v>
      </c>
      <c r="C716" s="72" t="s">
        <v>1739</v>
      </c>
      <c r="D716" s="92" t="s">
        <v>1740</v>
      </c>
      <c r="E716" s="93"/>
    </row>
    <row r="717" spans="1:5" ht="63.75">
      <c r="A717" s="72" t="s">
        <v>1778</v>
      </c>
      <c r="B717" s="72" t="s">
        <v>1779</v>
      </c>
      <c r="C717" s="72" t="s">
        <v>1739</v>
      </c>
      <c r="D717" s="92" t="s">
        <v>1740</v>
      </c>
      <c r="E717" s="93"/>
    </row>
    <row r="718" spans="1:5" ht="63.75">
      <c r="A718" s="72" t="s">
        <v>1780</v>
      </c>
      <c r="B718" s="72" t="s">
        <v>1781</v>
      </c>
      <c r="C718" s="72" t="s">
        <v>1739</v>
      </c>
      <c r="D718" s="92" t="s">
        <v>1740</v>
      </c>
      <c r="E718" s="93"/>
    </row>
    <row r="719" spans="1:5" ht="63.75">
      <c r="A719" s="72" t="s">
        <v>1782</v>
      </c>
      <c r="B719" s="72" t="s">
        <v>1783</v>
      </c>
      <c r="C719" s="72" t="s">
        <v>1739</v>
      </c>
      <c r="D719" s="92" t="s">
        <v>1740</v>
      </c>
      <c r="E719" s="93"/>
    </row>
    <row r="720" spans="1:5" ht="63.75">
      <c r="A720" s="72" t="s">
        <v>1784</v>
      </c>
      <c r="B720" s="72" t="s">
        <v>1785</v>
      </c>
      <c r="C720" s="72" t="s">
        <v>1739</v>
      </c>
      <c r="D720" s="92" t="s">
        <v>1740</v>
      </c>
      <c r="E720" s="93"/>
    </row>
    <row r="721" spans="1:5" ht="63.75">
      <c r="A721" s="72" t="s">
        <v>1786</v>
      </c>
      <c r="B721" s="72" t="s">
        <v>1787</v>
      </c>
      <c r="C721" s="72" t="s">
        <v>1739</v>
      </c>
      <c r="D721" s="92" t="s">
        <v>1740</v>
      </c>
      <c r="E721" s="93"/>
    </row>
    <row r="722" spans="1:5" ht="63.75">
      <c r="A722" s="72" t="s">
        <v>1788</v>
      </c>
      <c r="B722" s="72" t="s">
        <v>1789</v>
      </c>
      <c r="C722" s="72" t="s">
        <v>1739</v>
      </c>
      <c r="D722" s="92" t="s">
        <v>1740</v>
      </c>
      <c r="E722" s="93"/>
    </row>
    <row r="723" spans="1:5" ht="76.5">
      <c r="A723" s="72" t="s">
        <v>1790</v>
      </c>
      <c r="B723" s="72" t="s">
        <v>1791</v>
      </c>
      <c r="C723" s="72" t="s">
        <v>1739</v>
      </c>
      <c r="D723" s="92" t="s">
        <v>1740</v>
      </c>
      <c r="E723" s="93"/>
    </row>
    <row r="724" spans="1:5" ht="51">
      <c r="A724" s="72" t="s">
        <v>1792</v>
      </c>
      <c r="B724" s="72" t="s">
        <v>1738</v>
      </c>
      <c r="C724" s="72" t="s">
        <v>1739</v>
      </c>
      <c r="D724" s="92" t="s">
        <v>1740</v>
      </c>
      <c r="E724" s="93"/>
    </row>
    <row r="725" spans="1:5" ht="51">
      <c r="A725" s="72" t="s">
        <v>1793</v>
      </c>
      <c r="B725" s="72" t="s">
        <v>1742</v>
      </c>
      <c r="C725" s="72" t="s">
        <v>1739</v>
      </c>
      <c r="D725" s="92" t="s">
        <v>1740</v>
      </c>
      <c r="E725" s="93"/>
    </row>
    <row r="726" spans="1:5" ht="51">
      <c r="A726" s="72" t="s">
        <v>1794</v>
      </c>
      <c r="B726" s="72" t="s">
        <v>1744</v>
      </c>
      <c r="C726" s="72" t="s">
        <v>1739</v>
      </c>
      <c r="D726" s="92" t="s">
        <v>1740</v>
      </c>
      <c r="E726" s="93"/>
    </row>
    <row r="727" spans="1:5" ht="63.75">
      <c r="A727" s="72" t="s">
        <v>1795</v>
      </c>
      <c r="B727" s="72" t="s">
        <v>1746</v>
      </c>
      <c r="C727" s="72" t="s">
        <v>1739</v>
      </c>
      <c r="D727" s="92" t="s">
        <v>1740</v>
      </c>
      <c r="E727" s="93"/>
    </row>
    <row r="728" spans="1:5" ht="38.25">
      <c r="A728" s="72" t="s">
        <v>1796</v>
      </c>
      <c r="B728" s="72" t="s">
        <v>1797</v>
      </c>
      <c r="C728" s="72" t="s">
        <v>1739</v>
      </c>
      <c r="D728" s="92" t="s">
        <v>1740</v>
      </c>
      <c r="E728" s="93"/>
    </row>
    <row r="729" spans="1:5" ht="63.75">
      <c r="A729" s="72" t="s">
        <v>1798</v>
      </c>
      <c r="B729" s="72" t="s">
        <v>1799</v>
      </c>
      <c r="C729" s="72" t="s">
        <v>1739</v>
      </c>
      <c r="D729" s="92" t="s">
        <v>1740</v>
      </c>
      <c r="E729" s="93"/>
    </row>
    <row r="730" spans="1:5" ht="38.25">
      <c r="A730" s="72" t="s">
        <v>1800</v>
      </c>
      <c r="B730" s="72" t="s">
        <v>1801</v>
      </c>
      <c r="C730" s="72" t="s">
        <v>1802</v>
      </c>
      <c r="D730" s="92" t="s">
        <v>1803</v>
      </c>
      <c r="E730" s="93"/>
    </row>
    <row r="731" spans="1:5" ht="38.25">
      <c r="A731" s="72" t="s">
        <v>1804</v>
      </c>
      <c r="B731" s="72" t="s">
        <v>1805</v>
      </c>
      <c r="C731" s="72" t="s">
        <v>1806</v>
      </c>
      <c r="D731" s="92" t="s">
        <v>1807</v>
      </c>
      <c r="E731" s="93"/>
    </row>
    <row r="732" spans="1:5" ht="38.25">
      <c r="A732" s="72" t="s">
        <v>1808</v>
      </c>
      <c r="B732" s="72" t="s">
        <v>1809</v>
      </c>
      <c r="C732" s="72" t="s">
        <v>1810</v>
      </c>
      <c r="D732" s="92" t="s">
        <v>1811</v>
      </c>
      <c r="E732" s="93"/>
    </row>
    <row r="733" spans="1:5" ht="38.25">
      <c r="A733" s="72" t="s">
        <v>1812</v>
      </c>
      <c r="B733" s="72" t="s">
        <v>1813</v>
      </c>
      <c r="C733" s="72" t="s">
        <v>1814</v>
      </c>
      <c r="D733" s="92" t="s">
        <v>1813</v>
      </c>
      <c r="E733" s="93"/>
    </row>
    <row r="734" spans="1:5" ht="51">
      <c r="A734" s="72" t="s">
        <v>1815</v>
      </c>
      <c r="B734" s="72" t="s">
        <v>1816</v>
      </c>
      <c r="C734" s="72" t="s">
        <v>1817</v>
      </c>
      <c r="D734" s="92" t="s">
        <v>1816</v>
      </c>
      <c r="E734" s="93"/>
    </row>
    <row r="735" spans="1:5" ht="63.75">
      <c r="A735" s="72" t="s">
        <v>1818</v>
      </c>
      <c r="B735" s="72" t="s">
        <v>1819</v>
      </c>
      <c r="C735" s="72" t="s">
        <v>1820</v>
      </c>
      <c r="D735" s="92" t="s">
        <v>1821</v>
      </c>
      <c r="E735" s="93"/>
    </row>
    <row r="736" spans="1:5" ht="38.25">
      <c r="A736" s="72" t="s">
        <v>1822</v>
      </c>
      <c r="B736" s="72" t="s">
        <v>1821</v>
      </c>
      <c r="C736" s="72" t="s">
        <v>1820</v>
      </c>
      <c r="D736" s="92" t="s">
        <v>1821</v>
      </c>
      <c r="E736" s="93"/>
    </row>
    <row r="737" spans="1:5" ht="51">
      <c r="A737" s="72" t="s">
        <v>1823</v>
      </c>
      <c r="B737" s="72" t="s">
        <v>1824</v>
      </c>
      <c r="C737" s="72" t="s">
        <v>1825</v>
      </c>
      <c r="D737" s="92" t="s">
        <v>1826</v>
      </c>
      <c r="E737" s="93"/>
    </row>
    <row r="738" spans="1:5" ht="38.25">
      <c r="A738" s="72" t="s">
        <v>1827</v>
      </c>
      <c r="B738" s="72" t="s">
        <v>1828</v>
      </c>
      <c r="C738" s="72" t="s">
        <v>1829</v>
      </c>
      <c r="D738" s="92" t="s">
        <v>1830</v>
      </c>
      <c r="E738" s="93"/>
    </row>
    <row r="739" spans="1:5" ht="25.5">
      <c r="A739" s="72" t="s">
        <v>1831</v>
      </c>
      <c r="B739" s="72" t="s">
        <v>1832</v>
      </c>
      <c r="C739" s="72" t="s">
        <v>1833</v>
      </c>
      <c r="D739" s="92" t="s">
        <v>1832</v>
      </c>
      <c r="E739" s="93"/>
    </row>
    <row r="740" spans="1:5" ht="38.25">
      <c r="A740" s="72" t="s">
        <v>1834</v>
      </c>
      <c r="B740" s="72" t="s">
        <v>1835</v>
      </c>
      <c r="C740" s="72" t="s">
        <v>1836</v>
      </c>
      <c r="D740" s="92" t="s">
        <v>1835</v>
      </c>
      <c r="E740" s="93"/>
    </row>
    <row r="741" spans="1:5" ht="63.75">
      <c r="A741" s="72" t="s">
        <v>1837</v>
      </c>
      <c r="B741" s="72" t="s">
        <v>1838</v>
      </c>
      <c r="C741" s="72" t="s">
        <v>1839</v>
      </c>
      <c r="D741" s="92" t="s">
        <v>1840</v>
      </c>
      <c r="E741" s="93"/>
    </row>
    <row r="742" spans="1:5" ht="25.5">
      <c r="A742" s="72" t="s">
        <v>1841</v>
      </c>
      <c r="B742" s="72" t="s">
        <v>1842</v>
      </c>
      <c r="C742" s="72" t="s">
        <v>1843</v>
      </c>
      <c r="D742" s="92" t="s">
        <v>1842</v>
      </c>
      <c r="E742" s="93"/>
    </row>
    <row r="743" spans="1:5" ht="38.25">
      <c r="A743" s="72" t="s">
        <v>1844</v>
      </c>
      <c r="B743" s="72" t="s">
        <v>1845</v>
      </c>
      <c r="C743" s="72" t="s">
        <v>1846</v>
      </c>
      <c r="D743" s="92" t="s">
        <v>1845</v>
      </c>
      <c r="E743" s="93"/>
    </row>
    <row r="744" spans="1:5" ht="25.5">
      <c r="A744" s="72" t="s">
        <v>1847</v>
      </c>
      <c r="B744" s="72" t="s">
        <v>1848</v>
      </c>
      <c r="C744" s="72" t="s">
        <v>1849</v>
      </c>
      <c r="D744" s="92" t="s">
        <v>1848</v>
      </c>
      <c r="E744" s="93"/>
    </row>
    <row r="745" spans="1:5" ht="51">
      <c r="A745" s="72" t="s">
        <v>1850</v>
      </c>
      <c r="B745" s="72" t="s">
        <v>1851</v>
      </c>
      <c r="C745" s="72" t="s">
        <v>1852</v>
      </c>
      <c r="D745" s="92" t="s">
        <v>1853</v>
      </c>
      <c r="E745" s="93"/>
    </row>
    <row r="746" spans="1:5">
      <c r="A746" s="70"/>
      <c r="B746" s="70"/>
      <c r="C746" s="70"/>
      <c r="D746" s="70"/>
      <c r="E746" s="70"/>
    </row>
  </sheetData>
  <mergeCells count="745">
    <mergeCell ref="D745:E745"/>
    <mergeCell ref="D740:E740"/>
    <mergeCell ref="D741:E741"/>
    <mergeCell ref="D742:E742"/>
    <mergeCell ref="D743:E743"/>
    <mergeCell ref="D744:E744"/>
    <mergeCell ref="D735:E735"/>
    <mergeCell ref="D736:E736"/>
    <mergeCell ref="D737:E737"/>
    <mergeCell ref="D738:E738"/>
    <mergeCell ref="D739:E739"/>
    <mergeCell ref="D730:E730"/>
    <mergeCell ref="D731:E731"/>
    <mergeCell ref="D732:E732"/>
    <mergeCell ref="D733:E733"/>
    <mergeCell ref="D734:E734"/>
    <mergeCell ref="D725:E725"/>
    <mergeCell ref="D726:E726"/>
    <mergeCell ref="D727:E727"/>
    <mergeCell ref="D728:E728"/>
    <mergeCell ref="D729:E729"/>
    <mergeCell ref="D720:E720"/>
    <mergeCell ref="D721:E721"/>
    <mergeCell ref="D722:E722"/>
    <mergeCell ref="D723:E723"/>
    <mergeCell ref="D724:E724"/>
    <mergeCell ref="D715:E715"/>
    <mergeCell ref="D716:E716"/>
    <mergeCell ref="D717:E717"/>
    <mergeCell ref="D718:E718"/>
    <mergeCell ref="D719:E719"/>
    <mergeCell ref="D710:E710"/>
    <mergeCell ref="D711:E711"/>
    <mergeCell ref="D712:E712"/>
    <mergeCell ref="D713:E713"/>
    <mergeCell ref="D714:E714"/>
    <mergeCell ref="D705:E705"/>
    <mergeCell ref="D706:E706"/>
    <mergeCell ref="D707:E707"/>
    <mergeCell ref="D708:E708"/>
    <mergeCell ref="D709:E709"/>
    <mergeCell ref="D700:E700"/>
    <mergeCell ref="D701:E701"/>
    <mergeCell ref="D702:E702"/>
    <mergeCell ref="D703:E703"/>
    <mergeCell ref="D704:E704"/>
    <mergeCell ref="D695:E695"/>
    <mergeCell ref="D696:E696"/>
    <mergeCell ref="D697:E697"/>
    <mergeCell ref="D698:E698"/>
    <mergeCell ref="D699:E699"/>
    <mergeCell ref="D690:E690"/>
    <mergeCell ref="D691:E691"/>
    <mergeCell ref="D692:E692"/>
    <mergeCell ref="D693:E693"/>
    <mergeCell ref="D694:E694"/>
    <mergeCell ref="D685:E685"/>
    <mergeCell ref="D686:E686"/>
    <mergeCell ref="D687:E687"/>
    <mergeCell ref="D688:E688"/>
    <mergeCell ref="D689:E689"/>
    <mergeCell ref="D680:E680"/>
    <mergeCell ref="D681:E681"/>
    <mergeCell ref="D682:E682"/>
    <mergeCell ref="D683:E683"/>
    <mergeCell ref="D684:E684"/>
    <mergeCell ref="D675:E675"/>
    <mergeCell ref="D676:E676"/>
    <mergeCell ref="D677:E677"/>
    <mergeCell ref="D678:E678"/>
    <mergeCell ref="D679:E679"/>
    <mergeCell ref="D670:E670"/>
    <mergeCell ref="D671:E671"/>
    <mergeCell ref="D672:E672"/>
    <mergeCell ref="D673:E673"/>
    <mergeCell ref="D674:E674"/>
    <mergeCell ref="D665:E665"/>
    <mergeCell ref="D666:E666"/>
    <mergeCell ref="D667:E667"/>
    <mergeCell ref="D668:E668"/>
    <mergeCell ref="D669:E669"/>
    <mergeCell ref="D660:E660"/>
    <mergeCell ref="D661:E661"/>
    <mergeCell ref="D662:E662"/>
    <mergeCell ref="D663:E663"/>
    <mergeCell ref="D664:E664"/>
    <mergeCell ref="D655:E655"/>
    <mergeCell ref="D656:E656"/>
    <mergeCell ref="D657:E657"/>
    <mergeCell ref="D658:E658"/>
    <mergeCell ref="D659:E659"/>
    <mergeCell ref="D650:E650"/>
    <mergeCell ref="D651:E651"/>
    <mergeCell ref="D652:E652"/>
    <mergeCell ref="D653:E653"/>
    <mergeCell ref="D654:E654"/>
    <mergeCell ref="D645:E645"/>
    <mergeCell ref="D646:E646"/>
    <mergeCell ref="D647:E647"/>
    <mergeCell ref="D648:E648"/>
    <mergeCell ref="D649:E649"/>
    <mergeCell ref="D640:E640"/>
    <mergeCell ref="D641:E641"/>
    <mergeCell ref="D642:E642"/>
    <mergeCell ref="D643:E643"/>
    <mergeCell ref="D644:E644"/>
    <mergeCell ref="D635:E635"/>
    <mergeCell ref="D636:E636"/>
    <mergeCell ref="D637:E637"/>
    <mergeCell ref="D638:E638"/>
    <mergeCell ref="D639:E639"/>
    <mergeCell ref="D630:E630"/>
    <mergeCell ref="D631:E631"/>
    <mergeCell ref="D632:E632"/>
    <mergeCell ref="D633:E633"/>
    <mergeCell ref="D634:E634"/>
    <mergeCell ref="D625:E625"/>
    <mergeCell ref="D626:E626"/>
    <mergeCell ref="D627:E627"/>
    <mergeCell ref="D628:E628"/>
    <mergeCell ref="D629:E629"/>
    <mergeCell ref="D620:E620"/>
    <mergeCell ref="D621:E621"/>
    <mergeCell ref="D622:E622"/>
    <mergeCell ref="D623:E623"/>
    <mergeCell ref="D624:E624"/>
    <mergeCell ref="D615:E615"/>
    <mergeCell ref="D616:E616"/>
    <mergeCell ref="D617:E617"/>
    <mergeCell ref="D618:E618"/>
    <mergeCell ref="D619:E619"/>
    <mergeCell ref="D610:E610"/>
    <mergeCell ref="D611:E611"/>
    <mergeCell ref="D612:E612"/>
    <mergeCell ref="D613:E613"/>
    <mergeCell ref="D614:E614"/>
    <mergeCell ref="D605:E605"/>
    <mergeCell ref="D606:E606"/>
    <mergeCell ref="D607:E607"/>
    <mergeCell ref="D608:E608"/>
    <mergeCell ref="D609:E609"/>
    <mergeCell ref="D600:E600"/>
    <mergeCell ref="D601:E601"/>
    <mergeCell ref="D602:E602"/>
    <mergeCell ref="D603:E603"/>
    <mergeCell ref="D604:E604"/>
    <mergeCell ref="D595:E595"/>
    <mergeCell ref="D596:E596"/>
    <mergeCell ref="D597:E597"/>
    <mergeCell ref="D598:E598"/>
    <mergeCell ref="D599:E599"/>
    <mergeCell ref="D590:E590"/>
    <mergeCell ref="D591:E591"/>
    <mergeCell ref="D592:E592"/>
    <mergeCell ref="D593:E593"/>
    <mergeCell ref="D594:E594"/>
    <mergeCell ref="D585:E585"/>
    <mergeCell ref="D586:E586"/>
    <mergeCell ref="D587:E587"/>
    <mergeCell ref="D588:E588"/>
    <mergeCell ref="D589:E589"/>
    <mergeCell ref="D580:E580"/>
    <mergeCell ref="D581:E581"/>
    <mergeCell ref="D582:E582"/>
    <mergeCell ref="D583:E583"/>
    <mergeCell ref="D584:E584"/>
    <mergeCell ref="D575:E575"/>
    <mergeCell ref="D576:E576"/>
    <mergeCell ref="D577:E577"/>
    <mergeCell ref="D578:E578"/>
    <mergeCell ref="D579:E579"/>
    <mergeCell ref="D570:E570"/>
    <mergeCell ref="D571:E571"/>
    <mergeCell ref="D572:E572"/>
    <mergeCell ref="D573:E573"/>
    <mergeCell ref="D574:E574"/>
    <mergeCell ref="D565:E565"/>
    <mergeCell ref="D566:E566"/>
    <mergeCell ref="D567:E567"/>
    <mergeCell ref="D568:E568"/>
    <mergeCell ref="D569:E569"/>
    <mergeCell ref="D560:E560"/>
    <mergeCell ref="D561:E561"/>
    <mergeCell ref="D562:E562"/>
    <mergeCell ref="D563:E563"/>
    <mergeCell ref="D564:E564"/>
    <mergeCell ref="D555:E555"/>
    <mergeCell ref="D556:E556"/>
    <mergeCell ref="D557:E557"/>
    <mergeCell ref="D558:E558"/>
    <mergeCell ref="D559:E559"/>
    <mergeCell ref="D550:E550"/>
    <mergeCell ref="D551:E551"/>
    <mergeCell ref="D552:E552"/>
    <mergeCell ref="D553:E553"/>
    <mergeCell ref="D554:E554"/>
    <mergeCell ref="D545:E545"/>
    <mergeCell ref="D546:E546"/>
    <mergeCell ref="D547:E547"/>
    <mergeCell ref="D548:E548"/>
    <mergeCell ref="D549:E549"/>
    <mergeCell ref="D540:E540"/>
    <mergeCell ref="D541:E541"/>
    <mergeCell ref="D542:E542"/>
    <mergeCell ref="D543:E543"/>
    <mergeCell ref="D544:E544"/>
    <mergeCell ref="D535:E535"/>
    <mergeCell ref="D536:E536"/>
    <mergeCell ref="D537:E537"/>
    <mergeCell ref="D538:E538"/>
    <mergeCell ref="D539:E539"/>
    <mergeCell ref="D530:E530"/>
    <mergeCell ref="D531:E531"/>
    <mergeCell ref="D532:E532"/>
    <mergeCell ref="D533:E533"/>
    <mergeCell ref="D534:E534"/>
    <mergeCell ref="D525:E525"/>
    <mergeCell ref="D526:E526"/>
    <mergeCell ref="D527:E527"/>
    <mergeCell ref="D528:E528"/>
    <mergeCell ref="D529:E529"/>
    <mergeCell ref="D520:E520"/>
    <mergeCell ref="D521:E521"/>
    <mergeCell ref="D522:E522"/>
    <mergeCell ref="D523:E523"/>
    <mergeCell ref="D524:E524"/>
    <mergeCell ref="D515:E515"/>
    <mergeCell ref="D516:E516"/>
    <mergeCell ref="D517:E517"/>
    <mergeCell ref="D518:E518"/>
    <mergeCell ref="D519:E519"/>
    <mergeCell ref="D510:E510"/>
    <mergeCell ref="D511:E511"/>
    <mergeCell ref="D512:E512"/>
    <mergeCell ref="D513:E513"/>
    <mergeCell ref="D514:E514"/>
    <mergeCell ref="D505:E505"/>
    <mergeCell ref="D506:E506"/>
    <mergeCell ref="D507:E507"/>
    <mergeCell ref="D508:E508"/>
    <mergeCell ref="D509:E509"/>
    <mergeCell ref="D500:E500"/>
    <mergeCell ref="D501:E501"/>
    <mergeCell ref="D502:E502"/>
    <mergeCell ref="D503:E503"/>
    <mergeCell ref="D504:E504"/>
    <mergeCell ref="D495:E495"/>
    <mergeCell ref="D496:E496"/>
    <mergeCell ref="D497:E497"/>
    <mergeCell ref="D498:E498"/>
    <mergeCell ref="D499:E499"/>
    <mergeCell ref="D490:E490"/>
    <mergeCell ref="D491:E491"/>
    <mergeCell ref="D492:E492"/>
    <mergeCell ref="D493:E493"/>
    <mergeCell ref="D494:E494"/>
    <mergeCell ref="D485:E485"/>
    <mergeCell ref="D486:E486"/>
    <mergeCell ref="D487:E487"/>
    <mergeCell ref="D488:E488"/>
    <mergeCell ref="D489:E489"/>
    <mergeCell ref="D480:E480"/>
    <mergeCell ref="D481:E481"/>
    <mergeCell ref="D482:E482"/>
    <mergeCell ref="D483:E483"/>
    <mergeCell ref="D484:E484"/>
    <mergeCell ref="D475:E475"/>
    <mergeCell ref="D476:E476"/>
    <mergeCell ref="D477:E477"/>
    <mergeCell ref="D478:E478"/>
    <mergeCell ref="D479:E479"/>
    <mergeCell ref="D470:E470"/>
    <mergeCell ref="D471:E471"/>
    <mergeCell ref="D472:E472"/>
    <mergeCell ref="D473:E473"/>
    <mergeCell ref="D474:E474"/>
    <mergeCell ref="D465:E465"/>
    <mergeCell ref="D466:E466"/>
    <mergeCell ref="D467:E467"/>
    <mergeCell ref="D468:E468"/>
    <mergeCell ref="D469:E469"/>
    <mergeCell ref="D460:E460"/>
    <mergeCell ref="D461:E461"/>
    <mergeCell ref="D462:E462"/>
    <mergeCell ref="D463:E463"/>
    <mergeCell ref="D464:E464"/>
    <mergeCell ref="D455:E455"/>
    <mergeCell ref="D456:E456"/>
    <mergeCell ref="D457:E457"/>
    <mergeCell ref="D458:E458"/>
    <mergeCell ref="D459:E459"/>
    <mergeCell ref="D450:E450"/>
    <mergeCell ref="D451:E451"/>
    <mergeCell ref="D452:E452"/>
    <mergeCell ref="D453:E453"/>
    <mergeCell ref="D454:E454"/>
    <mergeCell ref="D445:E445"/>
    <mergeCell ref="D446:E446"/>
    <mergeCell ref="D447:E447"/>
    <mergeCell ref="D448:E448"/>
    <mergeCell ref="D449:E449"/>
    <mergeCell ref="D440:E440"/>
    <mergeCell ref="D441:E441"/>
    <mergeCell ref="D442:E442"/>
    <mergeCell ref="D443:E443"/>
    <mergeCell ref="D444:E444"/>
    <mergeCell ref="D435:E435"/>
    <mergeCell ref="D436:E436"/>
    <mergeCell ref="D437:E437"/>
    <mergeCell ref="D438:E438"/>
    <mergeCell ref="D439:E439"/>
    <mergeCell ref="D430:E430"/>
    <mergeCell ref="D431:E431"/>
    <mergeCell ref="D432:E432"/>
    <mergeCell ref="D433:E433"/>
    <mergeCell ref="D434:E434"/>
    <mergeCell ref="D425:E425"/>
    <mergeCell ref="D426:E426"/>
    <mergeCell ref="D427:E427"/>
    <mergeCell ref="D428:E428"/>
    <mergeCell ref="D429:E429"/>
    <mergeCell ref="D420:E420"/>
    <mergeCell ref="D421:E421"/>
    <mergeCell ref="D422:E422"/>
    <mergeCell ref="D423:E423"/>
    <mergeCell ref="D424:E424"/>
    <mergeCell ref="D415:E415"/>
    <mergeCell ref="D416:E416"/>
    <mergeCell ref="D417:E417"/>
    <mergeCell ref="D418:E418"/>
    <mergeCell ref="D419:E419"/>
    <mergeCell ref="D410:E410"/>
    <mergeCell ref="D411:E411"/>
    <mergeCell ref="D412:E412"/>
    <mergeCell ref="D413:E413"/>
    <mergeCell ref="D414:E414"/>
    <mergeCell ref="D405:E405"/>
    <mergeCell ref="D406:E406"/>
    <mergeCell ref="D407:E407"/>
    <mergeCell ref="D408:E408"/>
    <mergeCell ref="D409:E409"/>
    <mergeCell ref="D400:E400"/>
    <mergeCell ref="D401:E401"/>
    <mergeCell ref="D402:E402"/>
    <mergeCell ref="D403:E403"/>
    <mergeCell ref="D404:E404"/>
    <mergeCell ref="D395:E395"/>
    <mergeCell ref="D396:E396"/>
    <mergeCell ref="D397:E397"/>
    <mergeCell ref="D398:E398"/>
    <mergeCell ref="D399:E399"/>
    <mergeCell ref="D390:E390"/>
    <mergeCell ref="D391:E391"/>
    <mergeCell ref="D392:E392"/>
    <mergeCell ref="D393:E393"/>
    <mergeCell ref="D394:E394"/>
    <mergeCell ref="D385:E385"/>
    <mergeCell ref="D386:E386"/>
    <mergeCell ref="D387:E387"/>
    <mergeCell ref="D388:E388"/>
    <mergeCell ref="D389:E389"/>
    <mergeCell ref="D380:E380"/>
    <mergeCell ref="D381:E381"/>
    <mergeCell ref="D382:E382"/>
    <mergeCell ref="D383:E383"/>
    <mergeCell ref="D384:E384"/>
    <mergeCell ref="D375:E375"/>
    <mergeCell ref="D376:E376"/>
    <mergeCell ref="D377:E377"/>
    <mergeCell ref="D378:E378"/>
    <mergeCell ref="D379:E379"/>
    <mergeCell ref="D370:E370"/>
    <mergeCell ref="D371:E371"/>
    <mergeCell ref="D372:E372"/>
    <mergeCell ref="D373:E373"/>
    <mergeCell ref="D374:E374"/>
    <mergeCell ref="D365:E365"/>
    <mergeCell ref="D366:E366"/>
    <mergeCell ref="D367:E367"/>
    <mergeCell ref="D368:E368"/>
    <mergeCell ref="D369:E369"/>
    <mergeCell ref="D360:E360"/>
    <mergeCell ref="D361:E361"/>
    <mergeCell ref="D362:E362"/>
    <mergeCell ref="D363:E363"/>
    <mergeCell ref="D364:E364"/>
    <mergeCell ref="D355:E355"/>
    <mergeCell ref="D356:E356"/>
    <mergeCell ref="D357:E357"/>
    <mergeCell ref="D358:E358"/>
    <mergeCell ref="D359:E359"/>
    <mergeCell ref="D350:E350"/>
    <mergeCell ref="D351:E351"/>
    <mergeCell ref="D352:E352"/>
    <mergeCell ref="D353:E353"/>
    <mergeCell ref="D354:E354"/>
    <mergeCell ref="D345:E345"/>
    <mergeCell ref="D346:E346"/>
    <mergeCell ref="D347:E347"/>
    <mergeCell ref="D348:E348"/>
    <mergeCell ref="D349:E349"/>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25:E325"/>
    <mergeCell ref="D326:E326"/>
    <mergeCell ref="D327:E327"/>
    <mergeCell ref="D328:E328"/>
    <mergeCell ref="D329:E32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05:E305"/>
    <mergeCell ref="D306:E306"/>
    <mergeCell ref="D307:E307"/>
    <mergeCell ref="D308:E308"/>
    <mergeCell ref="D309:E309"/>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285:E285"/>
    <mergeCell ref="D286:E286"/>
    <mergeCell ref="D287:E287"/>
    <mergeCell ref="D288:E288"/>
    <mergeCell ref="D289:E289"/>
    <mergeCell ref="D280:E280"/>
    <mergeCell ref="D281:E281"/>
    <mergeCell ref="D282:E282"/>
    <mergeCell ref="D283:E283"/>
    <mergeCell ref="D284:E284"/>
    <mergeCell ref="D275:E275"/>
    <mergeCell ref="D276:E276"/>
    <mergeCell ref="D277:E277"/>
    <mergeCell ref="D278:E278"/>
    <mergeCell ref="D279:E279"/>
    <mergeCell ref="D270:E270"/>
    <mergeCell ref="D271:E271"/>
    <mergeCell ref="D272:E272"/>
    <mergeCell ref="D273:E273"/>
    <mergeCell ref="D274:E274"/>
    <mergeCell ref="D265:E265"/>
    <mergeCell ref="D266:E266"/>
    <mergeCell ref="D267:E267"/>
    <mergeCell ref="D268:E268"/>
    <mergeCell ref="D269:E269"/>
    <mergeCell ref="D260:E260"/>
    <mergeCell ref="D261:E261"/>
    <mergeCell ref="D262:E262"/>
    <mergeCell ref="D263:E263"/>
    <mergeCell ref="D264:E264"/>
    <mergeCell ref="D255:E255"/>
    <mergeCell ref="D256:E256"/>
    <mergeCell ref="D257:E257"/>
    <mergeCell ref="D258:E258"/>
    <mergeCell ref="D259:E259"/>
    <mergeCell ref="D250:E250"/>
    <mergeCell ref="D251:E251"/>
    <mergeCell ref="D252:E252"/>
    <mergeCell ref="D253:E253"/>
    <mergeCell ref="D254:E254"/>
    <mergeCell ref="D245:E245"/>
    <mergeCell ref="D246:E246"/>
    <mergeCell ref="D247:E247"/>
    <mergeCell ref="D248:E248"/>
    <mergeCell ref="D249:E249"/>
    <mergeCell ref="D240:E240"/>
    <mergeCell ref="D241:E241"/>
    <mergeCell ref="D242:E242"/>
    <mergeCell ref="D243:E243"/>
    <mergeCell ref="D244:E244"/>
    <mergeCell ref="D235:E235"/>
    <mergeCell ref="D236:E236"/>
    <mergeCell ref="D237:E237"/>
    <mergeCell ref="D238:E238"/>
    <mergeCell ref="D239:E239"/>
    <mergeCell ref="D230:E230"/>
    <mergeCell ref="D231:E231"/>
    <mergeCell ref="D232:E232"/>
    <mergeCell ref="D233:E233"/>
    <mergeCell ref="D234:E234"/>
    <mergeCell ref="D225:E225"/>
    <mergeCell ref="D226:E226"/>
    <mergeCell ref="D227:E227"/>
    <mergeCell ref="D228:E228"/>
    <mergeCell ref="D229:E229"/>
    <mergeCell ref="D220:E220"/>
    <mergeCell ref="D221:E221"/>
    <mergeCell ref="D222:E222"/>
    <mergeCell ref="D223:E223"/>
    <mergeCell ref="D224:E224"/>
    <mergeCell ref="D215:E215"/>
    <mergeCell ref="D216:E216"/>
    <mergeCell ref="D217:E217"/>
    <mergeCell ref="D218:E218"/>
    <mergeCell ref="D219:E219"/>
    <mergeCell ref="D210:E210"/>
    <mergeCell ref="D211:E211"/>
    <mergeCell ref="D212:E212"/>
    <mergeCell ref="D213:E213"/>
    <mergeCell ref="D214:E214"/>
    <mergeCell ref="D205:E205"/>
    <mergeCell ref="D206:E206"/>
    <mergeCell ref="D207:E207"/>
    <mergeCell ref="D208:E208"/>
    <mergeCell ref="D209:E209"/>
    <mergeCell ref="D200:E200"/>
    <mergeCell ref="D201:E201"/>
    <mergeCell ref="D202:E202"/>
    <mergeCell ref="D203:E203"/>
    <mergeCell ref="D204:E204"/>
    <mergeCell ref="D195:E195"/>
    <mergeCell ref="D196:E196"/>
    <mergeCell ref="D197:E197"/>
    <mergeCell ref="D198:E198"/>
    <mergeCell ref="D199:E199"/>
    <mergeCell ref="D190:E190"/>
    <mergeCell ref="D191:E191"/>
    <mergeCell ref="D192:E192"/>
    <mergeCell ref="D193:E193"/>
    <mergeCell ref="D194:E194"/>
    <mergeCell ref="D185:E185"/>
    <mergeCell ref="D186:E186"/>
    <mergeCell ref="D187:E187"/>
    <mergeCell ref="D188:E188"/>
    <mergeCell ref="D189:E189"/>
    <mergeCell ref="D180:E180"/>
    <mergeCell ref="D181:E181"/>
    <mergeCell ref="D182:E182"/>
    <mergeCell ref="D183:E183"/>
    <mergeCell ref="D184:E184"/>
    <mergeCell ref="D175:E175"/>
    <mergeCell ref="D176:E176"/>
    <mergeCell ref="D177:E177"/>
    <mergeCell ref="D178:E178"/>
    <mergeCell ref="D179:E179"/>
    <mergeCell ref="D170:E170"/>
    <mergeCell ref="D171:E171"/>
    <mergeCell ref="D172:E172"/>
    <mergeCell ref="D173:E173"/>
    <mergeCell ref="D174:E174"/>
    <mergeCell ref="D165:E165"/>
    <mergeCell ref="D166:E166"/>
    <mergeCell ref="D167:E167"/>
    <mergeCell ref="D168:E168"/>
    <mergeCell ref="D169:E169"/>
    <mergeCell ref="D160:E160"/>
    <mergeCell ref="D161:E161"/>
    <mergeCell ref="D162:E162"/>
    <mergeCell ref="D163:E163"/>
    <mergeCell ref="D164:E164"/>
    <mergeCell ref="D155:E155"/>
    <mergeCell ref="D156:E156"/>
    <mergeCell ref="D157:E157"/>
    <mergeCell ref="D158:E158"/>
    <mergeCell ref="D159:E159"/>
    <mergeCell ref="D150:E150"/>
    <mergeCell ref="D151:E151"/>
    <mergeCell ref="D152:E152"/>
    <mergeCell ref="D153:E153"/>
    <mergeCell ref="D154:E154"/>
    <mergeCell ref="D145:E145"/>
    <mergeCell ref="D146:E146"/>
    <mergeCell ref="D147:E147"/>
    <mergeCell ref="D148:E148"/>
    <mergeCell ref="D149:E149"/>
    <mergeCell ref="D140:E140"/>
    <mergeCell ref="D141:E141"/>
    <mergeCell ref="D142:E142"/>
    <mergeCell ref="D143:E143"/>
    <mergeCell ref="D144:E144"/>
    <mergeCell ref="D135:E135"/>
    <mergeCell ref="D136:E136"/>
    <mergeCell ref="D137:E137"/>
    <mergeCell ref="D138:E138"/>
    <mergeCell ref="D139:E139"/>
    <mergeCell ref="D130:E130"/>
    <mergeCell ref="D131:E131"/>
    <mergeCell ref="D132:E132"/>
    <mergeCell ref="D133:E133"/>
    <mergeCell ref="D134:E134"/>
    <mergeCell ref="D125:E125"/>
    <mergeCell ref="D126:E126"/>
    <mergeCell ref="D127:E127"/>
    <mergeCell ref="D128:E128"/>
    <mergeCell ref="D129:E129"/>
    <mergeCell ref="D120:E120"/>
    <mergeCell ref="D121:E121"/>
    <mergeCell ref="D122:E122"/>
    <mergeCell ref="D123:E123"/>
    <mergeCell ref="D124:E124"/>
    <mergeCell ref="D115:E115"/>
    <mergeCell ref="D116:E116"/>
    <mergeCell ref="D117:E117"/>
    <mergeCell ref="D118:E118"/>
    <mergeCell ref="D119:E119"/>
    <mergeCell ref="D110:E110"/>
    <mergeCell ref="D111:E111"/>
    <mergeCell ref="D112:E112"/>
    <mergeCell ref="D113:E113"/>
    <mergeCell ref="D114:E114"/>
    <mergeCell ref="D105:E105"/>
    <mergeCell ref="D106:E106"/>
    <mergeCell ref="D107:E107"/>
    <mergeCell ref="D108:E108"/>
    <mergeCell ref="D109:E109"/>
    <mergeCell ref="D100:E100"/>
    <mergeCell ref="D101:E101"/>
    <mergeCell ref="D102:E102"/>
    <mergeCell ref="D103:E103"/>
    <mergeCell ref="D104:E104"/>
    <mergeCell ref="D95:E95"/>
    <mergeCell ref="D96:E96"/>
    <mergeCell ref="D97:E97"/>
    <mergeCell ref="D98:E98"/>
    <mergeCell ref="D99:E99"/>
    <mergeCell ref="D90:E90"/>
    <mergeCell ref="D91:E91"/>
    <mergeCell ref="D92:E92"/>
    <mergeCell ref="D93:E93"/>
    <mergeCell ref="D94:E94"/>
    <mergeCell ref="D85:E85"/>
    <mergeCell ref="D86:E86"/>
    <mergeCell ref="D87:E87"/>
    <mergeCell ref="D88:E88"/>
    <mergeCell ref="D89:E89"/>
    <mergeCell ref="D80:E80"/>
    <mergeCell ref="D81:E81"/>
    <mergeCell ref="D82:E82"/>
    <mergeCell ref="D83:E83"/>
    <mergeCell ref="D84:E84"/>
    <mergeCell ref="D75:E75"/>
    <mergeCell ref="D76:E76"/>
    <mergeCell ref="D77:E77"/>
    <mergeCell ref="D78:E78"/>
    <mergeCell ref="D79:E79"/>
    <mergeCell ref="D70:E70"/>
    <mergeCell ref="D71:E71"/>
    <mergeCell ref="D72:E72"/>
    <mergeCell ref="D73:E73"/>
    <mergeCell ref="D74:E74"/>
    <mergeCell ref="D65:E65"/>
    <mergeCell ref="D66:E66"/>
    <mergeCell ref="D67:E67"/>
    <mergeCell ref="D68:E68"/>
    <mergeCell ref="D69:E69"/>
    <mergeCell ref="D60:E60"/>
    <mergeCell ref="D61:E61"/>
    <mergeCell ref="D62:E62"/>
    <mergeCell ref="D63:E63"/>
    <mergeCell ref="D64:E64"/>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D1:E1"/>
    <mergeCell ref="D2:E2"/>
    <mergeCell ref="D3:E3"/>
    <mergeCell ref="D4:E4"/>
    <mergeCell ref="D10:E10"/>
    <mergeCell ref="D11:E11"/>
    <mergeCell ref="D12:E12"/>
    <mergeCell ref="D13:E13"/>
    <mergeCell ref="D14:E14"/>
    <mergeCell ref="D5:E5"/>
    <mergeCell ref="D6:E6"/>
    <mergeCell ref="D7:E7"/>
    <mergeCell ref="D8:E8"/>
    <mergeCell ref="D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pageSetUpPr fitToPage="1"/>
  </sheetPr>
  <dimension ref="A1:CC639"/>
  <sheetViews>
    <sheetView workbookViewId="0"/>
  </sheetViews>
  <sheetFormatPr defaultColWidth="9.140625" defaultRowHeight="15"/>
  <cols>
    <col min="1" max="1" width="16.85546875" style="1" bestFit="1" customWidth="1"/>
    <col min="2" max="2" width="18.140625" style="5" hidden="1" customWidth="1"/>
    <col min="3" max="3" width="27.5703125" style="5" bestFit="1" customWidth="1"/>
    <col min="4" max="4" width="27.5703125" style="5" hidden="1" customWidth="1"/>
    <col min="5" max="5" width="17.5703125" style="7" bestFit="1" customWidth="1"/>
    <col min="6" max="6" width="22.42578125" style="3" hidden="1" customWidth="1"/>
    <col min="7" max="7" width="25.5703125" style="3" hidden="1" customWidth="1"/>
    <col min="8" max="8" width="22.42578125" style="3" customWidth="1"/>
    <col min="9" max="16" width="10" style="3" customWidth="1"/>
    <col min="17" max="17" width="10.140625" style="3" customWidth="1"/>
    <col min="18" max="19" width="10" style="3" customWidth="1"/>
    <col min="20" max="20" width="11.140625" style="3" customWidth="1"/>
    <col min="21" max="27" width="10" style="3" bestFit="1" customWidth="1"/>
    <col min="28" max="28" width="10" style="3" customWidth="1"/>
    <col min="29" max="29" width="10.140625" style="3" bestFit="1" customWidth="1"/>
    <col min="30" max="31" width="10" style="3" bestFit="1" customWidth="1"/>
    <col min="32" max="32" width="11.140625" style="3" bestFit="1" customWidth="1"/>
    <col min="33" max="40" width="10" style="3" bestFit="1" customWidth="1"/>
    <col min="41" max="41" width="10.140625" style="3" bestFit="1" customWidth="1"/>
    <col min="42" max="43" width="10" style="3" bestFit="1" customWidth="1"/>
    <col min="44" max="44" width="12.140625" style="3" bestFit="1" customWidth="1"/>
    <col min="45" max="55" width="11.140625" style="3" bestFit="1" customWidth="1"/>
    <col min="56" max="56" width="12.140625" style="3" bestFit="1" customWidth="1"/>
    <col min="57" max="67" width="11.140625" style="3" bestFit="1" customWidth="1"/>
    <col min="68" max="68" width="12.140625" style="3" bestFit="1" customWidth="1"/>
    <col min="69" max="79" width="11.140625" style="3" bestFit="1" customWidth="1"/>
    <col min="80" max="80" width="12.140625" style="3" bestFit="1" customWidth="1"/>
    <col min="81" max="81" width="2" style="3" bestFit="1" customWidth="1"/>
    <col min="82" max="16384" width="9.140625" style="3"/>
  </cols>
  <sheetData>
    <row r="1" spans="1:81" ht="15.75">
      <c r="A1" s="17" t="s">
        <v>209</v>
      </c>
      <c r="H1" s="27">
        <v>0.1</v>
      </c>
    </row>
    <row r="2" spans="1:81" ht="15.75">
      <c r="A2" s="17" t="s">
        <v>216</v>
      </c>
    </row>
    <row r="3" spans="1:81" ht="15.75">
      <c r="A3" s="17" t="s">
        <v>219</v>
      </c>
      <c r="I3" s="3">
        <v>2013</v>
      </c>
      <c r="U3" s="3">
        <v>2014</v>
      </c>
      <c r="AG3" s="3">
        <v>2015</v>
      </c>
      <c r="AS3" s="3">
        <v>2016</v>
      </c>
      <c r="BE3" s="3">
        <v>2017</v>
      </c>
      <c r="BQ3" s="3">
        <v>2018</v>
      </c>
    </row>
    <row r="4" spans="1:81" s="6" customFormat="1" ht="45">
      <c r="A4" s="24" t="s">
        <v>208</v>
      </c>
      <c r="B4" s="25" t="s">
        <v>210</v>
      </c>
      <c r="C4" s="25" t="s">
        <v>211</v>
      </c>
      <c r="D4" s="25" t="s">
        <v>212</v>
      </c>
      <c r="E4" s="26" t="s">
        <v>15</v>
      </c>
      <c r="F4" s="24" t="s">
        <v>154</v>
      </c>
      <c r="G4" s="24" t="s">
        <v>170</v>
      </c>
      <c r="H4" s="24" t="s">
        <v>171</v>
      </c>
      <c r="I4" s="29" t="s">
        <v>220</v>
      </c>
      <c r="J4" s="29" t="s">
        <v>221</v>
      </c>
      <c r="K4" s="29" t="s">
        <v>222</v>
      </c>
      <c r="L4" s="29" t="s">
        <v>223</v>
      </c>
      <c r="M4" s="29" t="s">
        <v>224</v>
      </c>
      <c r="N4" s="29" t="s">
        <v>225</v>
      </c>
      <c r="O4" s="29" t="s">
        <v>226</v>
      </c>
      <c r="P4" s="29" t="s">
        <v>227</v>
      </c>
      <c r="Q4" s="29" t="s">
        <v>228</v>
      </c>
      <c r="R4" s="29" t="s">
        <v>229</v>
      </c>
      <c r="S4" s="29" t="s">
        <v>230</v>
      </c>
      <c r="T4" s="29" t="s">
        <v>231</v>
      </c>
      <c r="U4" s="30" t="s">
        <v>220</v>
      </c>
      <c r="V4" s="30" t="s">
        <v>221</v>
      </c>
      <c r="W4" s="30" t="s">
        <v>222</v>
      </c>
      <c r="X4" s="30" t="s">
        <v>223</v>
      </c>
      <c r="Y4" s="30" t="s">
        <v>224</v>
      </c>
      <c r="Z4" s="30" t="s">
        <v>225</v>
      </c>
      <c r="AA4" s="30" t="s">
        <v>226</v>
      </c>
      <c r="AB4" s="30" t="s">
        <v>227</v>
      </c>
      <c r="AC4" s="30" t="s">
        <v>228</v>
      </c>
      <c r="AD4" s="30" t="s">
        <v>229</v>
      </c>
      <c r="AE4" s="30" t="s">
        <v>230</v>
      </c>
      <c r="AF4" s="30" t="s">
        <v>231</v>
      </c>
      <c r="AG4" s="31" t="s">
        <v>220</v>
      </c>
      <c r="AH4" s="31" t="s">
        <v>221</v>
      </c>
      <c r="AI4" s="31" t="s">
        <v>222</v>
      </c>
      <c r="AJ4" s="31" t="s">
        <v>223</v>
      </c>
      <c r="AK4" s="31" t="s">
        <v>224</v>
      </c>
      <c r="AL4" s="31" t="s">
        <v>225</v>
      </c>
      <c r="AM4" s="31" t="s">
        <v>226</v>
      </c>
      <c r="AN4" s="31" t="s">
        <v>227</v>
      </c>
      <c r="AO4" s="31" t="s">
        <v>228</v>
      </c>
      <c r="AP4" s="31" t="s">
        <v>229</v>
      </c>
      <c r="AQ4" s="31" t="s">
        <v>230</v>
      </c>
      <c r="AR4" s="31" t="s">
        <v>231</v>
      </c>
      <c r="AS4" s="32" t="s">
        <v>220</v>
      </c>
      <c r="AT4" s="32" t="s">
        <v>221</v>
      </c>
      <c r="AU4" s="32" t="s">
        <v>222</v>
      </c>
      <c r="AV4" s="32" t="s">
        <v>223</v>
      </c>
      <c r="AW4" s="32" t="s">
        <v>224</v>
      </c>
      <c r="AX4" s="32" t="s">
        <v>225</v>
      </c>
      <c r="AY4" s="32" t="s">
        <v>226</v>
      </c>
      <c r="AZ4" s="32" t="s">
        <v>227</v>
      </c>
      <c r="BA4" s="32" t="s">
        <v>228</v>
      </c>
      <c r="BB4" s="32" t="s">
        <v>229</v>
      </c>
      <c r="BC4" s="32" t="s">
        <v>230</v>
      </c>
      <c r="BD4" s="32" t="s">
        <v>231</v>
      </c>
      <c r="BE4" s="33" t="s">
        <v>220</v>
      </c>
      <c r="BF4" s="33" t="s">
        <v>221</v>
      </c>
      <c r="BG4" s="33" t="s">
        <v>222</v>
      </c>
      <c r="BH4" s="33" t="s">
        <v>223</v>
      </c>
      <c r="BI4" s="33" t="s">
        <v>224</v>
      </c>
      <c r="BJ4" s="33" t="s">
        <v>225</v>
      </c>
      <c r="BK4" s="33" t="s">
        <v>226</v>
      </c>
      <c r="BL4" s="33" t="s">
        <v>227</v>
      </c>
      <c r="BM4" s="33" t="s">
        <v>228</v>
      </c>
      <c r="BN4" s="33" t="s">
        <v>229</v>
      </c>
      <c r="BO4" s="33" t="s">
        <v>230</v>
      </c>
      <c r="BP4" s="33" t="s">
        <v>231</v>
      </c>
      <c r="BQ4" s="34" t="s">
        <v>220</v>
      </c>
      <c r="BR4" s="34" t="s">
        <v>221</v>
      </c>
      <c r="BS4" s="34" t="s">
        <v>222</v>
      </c>
      <c r="BT4" s="34" t="s">
        <v>223</v>
      </c>
      <c r="BU4" s="34" t="s">
        <v>224</v>
      </c>
      <c r="BV4" s="34" t="s">
        <v>225</v>
      </c>
      <c r="BW4" s="34" t="s">
        <v>226</v>
      </c>
      <c r="BX4" s="34" t="s">
        <v>227</v>
      </c>
      <c r="BY4" s="34" t="s">
        <v>228</v>
      </c>
      <c r="BZ4" s="34" t="s">
        <v>229</v>
      </c>
      <c r="CA4" s="34" t="s">
        <v>230</v>
      </c>
      <c r="CB4" s="34" t="s">
        <v>231</v>
      </c>
    </row>
    <row r="5" spans="1:81">
      <c r="A5" s="1">
        <v>5105205440</v>
      </c>
      <c r="B5" s="5">
        <v>36116</v>
      </c>
      <c r="C5" s="5" t="s">
        <v>207</v>
      </c>
      <c r="D5" s="5" t="s">
        <v>207</v>
      </c>
      <c r="E5" s="4">
        <v>993.81</v>
      </c>
      <c r="F5" s="3" t="s">
        <v>4</v>
      </c>
      <c r="G5" s="3" t="s">
        <v>124</v>
      </c>
      <c r="H5" s="3" t="s">
        <v>112</v>
      </c>
      <c r="I5" s="28">
        <f>($E5*($H$1/12))/2</f>
        <v>4.1408749999999994</v>
      </c>
      <c r="J5" s="28">
        <f t="shared" ref="J5:AO5" si="0">($E5*($H$1/12))</f>
        <v>8.2817499999999988</v>
      </c>
      <c r="K5" s="28">
        <f t="shared" si="0"/>
        <v>8.2817499999999988</v>
      </c>
      <c r="L5" s="28">
        <f t="shared" si="0"/>
        <v>8.2817499999999988</v>
      </c>
      <c r="M5" s="28">
        <f t="shared" si="0"/>
        <v>8.2817499999999988</v>
      </c>
      <c r="N5" s="28">
        <f t="shared" si="0"/>
        <v>8.2817499999999988</v>
      </c>
      <c r="O5" s="28">
        <f t="shared" si="0"/>
        <v>8.2817499999999988</v>
      </c>
      <c r="P5" s="28">
        <f t="shared" si="0"/>
        <v>8.2817499999999988</v>
      </c>
      <c r="Q5" s="28">
        <f t="shared" si="0"/>
        <v>8.2817499999999988</v>
      </c>
      <c r="R5" s="28">
        <f t="shared" si="0"/>
        <v>8.2817499999999988</v>
      </c>
      <c r="S5" s="28">
        <f t="shared" si="0"/>
        <v>8.2817499999999988</v>
      </c>
      <c r="T5" s="28">
        <f t="shared" si="0"/>
        <v>8.2817499999999988</v>
      </c>
      <c r="U5" s="28">
        <f t="shared" si="0"/>
        <v>8.2817499999999988</v>
      </c>
      <c r="V5" s="28">
        <f t="shared" si="0"/>
        <v>8.2817499999999988</v>
      </c>
      <c r="W5" s="28">
        <f t="shared" si="0"/>
        <v>8.2817499999999988</v>
      </c>
      <c r="X5" s="28">
        <f t="shared" si="0"/>
        <v>8.2817499999999988</v>
      </c>
      <c r="Y5" s="28">
        <f t="shared" si="0"/>
        <v>8.2817499999999988</v>
      </c>
      <c r="Z5" s="28">
        <f t="shared" si="0"/>
        <v>8.2817499999999988</v>
      </c>
      <c r="AA5" s="28">
        <f t="shared" si="0"/>
        <v>8.2817499999999988</v>
      </c>
      <c r="AB5" s="28">
        <f t="shared" si="0"/>
        <v>8.2817499999999988</v>
      </c>
      <c r="AC5" s="28">
        <f t="shared" si="0"/>
        <v>8.2817499999999988</v>
      </c>
      <c r="AD5" s="28">
        <f t="shared" si="0"/>
        <v>8.2817499999999988</v>
      </c>
      <c r="AE5" s="28">
        <f t="shared" si="0"/>
        <v>8.2817499999999988</v>
      </c>
      <c r="AF5" s="28">
        <f t="shared" si="0"/>
        <v>8.2817499999999988</v>
      </c>
      <c r="AG5" s="28">
        <f t="shared" si="0"/>
        <v>8.2817499999999988</v>
      </c>
      <c r="AH5" s="28">
        <f t="shared" si="0"/>
        <v>8.2817499999999988</v>
      </c>
      <c r="AI5" s="28">
        <f t="shared" si="0"/>
        <v>8.2817499999999988</v>
      </c>
      <c r="AJ5" s="28">
        <f t="shared" si="0"/>
        <v>8.2817499999999988</v>
      </c>
      <c r="AK5" s="28">
        <f t="shared" si="0"/>
        <v>8.2817499999999988</v>
      </c>
      <c r="AL5" s="28">
        <f t="shared" si="0"/>
        <v>8.2817499999999988</v>
      </c>
      <c r="AM5" s="28">
        <f t="shared" si="0"/>
        <v>8.2817499999999988</v>
      </c>
      <c r="AN5" s="28">
        <f t="shared" si="0"/>
        <v>8.2817499999999988</v>
      </c>
      <c r="AO5" s="28">
        <f t="shared" si="0"/>
        <v>8.2817499999999988</v>
      </c>
      <c r="AP5" s="28">
        <f t="shared" ref="AP5:BU5" si="1">($E5*($H$1/12))</f>
        <v>8.2817499999999988</v>
      </c>
      <c r="AQ5" s="28">
        <f t="shared" si="1"/>
        <v>8.2817499999999988</v>
      </c>
      <c r="AR5" s="28">
        <f t="shared" si="1"/>
        <v>8.2817499999999988</v>
      </c>
      <c r="AS5" s="28">
        <f t="shared" si="1"/>
        <v>8.2817499999999988</v>
      </c>
      <c r="AT5" s="28">
        <f t="shared" si="1"/>
        <v>8.2817499999999988</v>
      </c>
      <c r="AU5" s="28">
        <f t="shared" si="1"/>
        <v>8.2817499999999988</v>
      </c>
      <c r="AV5" s="28">
        <f t="shared" si="1"/>
        <v>8.2817499999999988</v>
      </c>
      <c r="AW5" s="28">
        <f t="shared" si="1"/>
        <v>8.2817499999999988</v>
      </c>
      <c r="AX5" s="28">
        <f t="shared" si="1"/>
        <v>8.2817499999999988</v>
      </c>
      <c r="AY5" s="28">
        <f t="shared" si="1"/>
        <v>8.2817499999999988</v>
      </c>
      <c r="AZ5" s="28">
        <f t="shared" si="1"/>
        <v>8.2817499999999988</v>
      </c>
      <c r="BA5" s="28">
        <f t="shared" si="1"/>
        <v>8.2817499999999988</v>
      </c>
      <c r="BB5" s="28">
        <f t="shared" si="1"/>
        <v>8.2817499999999988</v>
      </c>
      <c r="BC5" s="28">
        <f t="shared" si="1"/>
        <v>8.2817499999999988</v>
      </c>
      <c r="BD5" s="28">
        <f t="shared" si="1"/>
        <v>8.2817499999999988</v>
      </c>
      <c r="BE5" s="28">
        <f t="shared" si="1"/>
        <v>8.2817499999999988</v>
      </c>
      <c r="BF5" s="28">
        <f t="shared" si="1"/>
        <v>8.2817499999999988</v>
      </c>
      <c r="BG5" s="28">
        <f t="shared" si="1"/>
        <v>8.2817499999999988</v>
      </c>
      <c r="BH5" s="28">
        <f t="shared" si="1"/>
        <v>8.2817499999999988</v>
      </c>
      <c r="BI5" s="28">
        <f t="shared" si="1"/>
        <v>8.2817499999999988</v>
      </c>
      <c r="BJ5" s="28">
        <f t="shared" si="1"/>
        <v>8.2817499999999988</v>
      </c>
      <c r="BK5" s="28">
        <f t="shared" si="1"/>
        <v>8.2817499999999988</v>
      </c>
      <c r="BL5" s="28">
        <f t="shared" si="1"/>
        <v>8.2817499999999988</v>
      </c>
      <c r="BM5" s="28">
        <f t="shared" si="1"/>
        <v>8.2817499999999988</v>
      </c>
      <c r="BN5" s="28">
        <f t="shared" si="1"/>
        <v>8.2817499999999988</v>
      </c>
      <c r="BO5" s="28">
        <f t="shared" si="1"/>
        <v>8.2817499999999988</v>
      </c>
      <c r="BP5" s="28">
        <f t="shared" si="1"/>
        <v>8.2817499999999988</v>
      </c>
      <c r="BQ5" s="28">
        <f t="shared" si="1"/>
        <v>8.2817499999999988</v>
      </c>
      <c r="BR5" s="28">
        <f t="shared" si="1"/>
        <v>8.2817499999999988</v>
      </c>
      <c r="BS5" s="28">
        <f t="shared" si="1"/>
        <v>8.2817499999999988</v>
      </c>
      <c r="BT5" s="28">
        <f t="shared" si="1"/>
        <v>8.2817499999999988</v>
      </c>
      <c r="BU5" s="28">
        <f t="shared" si="1"/>
        <v>8.2817499999999988</v>
      </c>
      <c r="BV5" s="28">
        <f t="shared" ref="BV5:CB5" si="2">($E5*($H$1/12))</f>
        <v>8.2817499999999988</v>
      </c>
      <c r="BW5" s="28">
        <f t="shared" si="2"/>
        <v>8.2817499999999988</v>
      </c>
      <c r="BX5" s="28">
        <f t="shared" si="2"/>
        <v>8.2817499999999988</v>
      </c>
      <c r="BY5" s="28">
        <f t="shared" si="2"/>
        <v>8.2817499999999988</v>
      </c>
      <c r="BZ5" s="28">
        <f t="shared" si="2"/>
        <v>8.2817499999999988</v>
      </c>
      <c r="CA5" s="28">
        <f t="shared" si="2"/>
        <v>8.2817499999999988</v>
      </c>
      <c r="CB5" s="28">
        <f t="shared" si="2"/>
        <v>8.2817499999999988</v>
      </c>
      <c r="CC5" s="6"/>
    </row>
    <row r="6" spans="1:81" hidden="1">
      <c r="A6" s="1">
        <v>10059331</v>
      </c>
      <c r="B6" s="5">
        <v>43103.491122685184</v>
      </c>
      <c r="C6" s="5" t="s">
        <v>207</v>
      </c>
      <c r="D6" s="5" t="s">
        <v>207</v>
      </c>
      <c r="E6" s="7">
        <v>0</v>
      </c>
      <c r="F6" s="3" t="s">
        <v>0</v>
      </c>
      <c r="G6" s="3" t="s">
        <v>217</v>
      </c>
      <c r="H6" s="3" t="s">
        <v>214</v>
      </c>
    </row>
    <row r="7" spans="1:81" hidden="1">
      <c r="A7" s="1">
        <v>5105220442</v>
      </c>
      <c r="B7" s="5">
        <v>36116</v>
      </c>
      <c r="C7" s="5" t="s">
        <v>207</v>
      </c>
      <c r="D7" s="5" t="s">
        <v>207</v>
      </c>
      <c r="E7" s="7">
        <v>0</v>
      </c>
      <c r="F7" s="3" t="s">
        <v>0</v>
      </c>
      <c r="G7" s="3" t="s">
        <v>217</v>
      </c>
      <c r="H7" s="3" t="s">
        <v>214</v>
      </c>
    </row>
    <row r="8" spans="1:81" hidden="1">
      <c r="A8" s="1">
        <v>5105231440</v>
      </c>
      <c r="B8" s="5">
        <v>36116</v>
      </c>
      <c r="C8" s="5" t="s">
        <v>207</v>
      </c>
      <c r="D8" s="5" t="s">
        <v>207</v>
      </c>
      <c r="E8" s="7">
        <v>0</v>
      </c>
      <c r="F8" s="3" t="s">
        <v>4</v>
      </c>
      <c r="G8" s="3" t="s">
        <v>217</v>
      </c>
      <c r="H8" s="3" t="s">
        <v>214</v>
      </c>
    </row>
    <row r="9" spans="1:81" hidden="1">
      <c r="A9" s="1">
        <v>5105231443</v>
      </c>
      <c r="B9" s="5">
        <v>36116</v>
      </c>
      <c r="C9" s="5" t="s">
        <v>207</v>
      </c>
      <c r="D9" s="5" t="s">
        <v>207</v>
      </c>
      <c r="E9" s="7">
        <v>0</v>
      </c>
      <c r="F9" s="3" t="s">
        <v>0</v>
      </c>
      <c r="G9" s="3" t="s">
        <v>217</v>
      </c>
      <c r="H9" s="3" t="s">
        <v>214</v>
      </c>
    </row>
    <row r="10" spans="1:81" hidden="1">
      <c r="A10" s="1">
        <v>5214123440</v>
      </c>
      <c r="B10" s="5">
        <v>38254</v>
      </c>
      <c r="C10" s="5" t="s">
        <v>207</v>
      </c>
      <c r="D10" s="5" t="s">
        <v>207</v>
      </c>
      <c r="E10" s="7">
        <v>0</v>
      </c>
      <c r="F10" s="3" t="s">
        <v>0</v>
      </c>
      <c r="G10" s="3" t="s">
        <v>217</v>
      </c>
      <c r="H10" s="3" t="s">
        <v>214</v>
      </c>
    </row>
    <row r="11" spans="1:81" hidden="1">
      <c r="A11" s="1">
        <v>5214126442</v>
      </c>
      <c r="B11" s="5">
        <v>36117</v>
      </c>
      <c r="C11" s="5" t="s">
        <v>207</v>
      </c>
      <c r="D11" s="5" t="s">
        <v>207</v>
      </c>
      <c r="E11" s="7">
        <v>0</v>
      </c>
      <c r="F11" s="3" t="s">
        <v>0</v>
      </c>
      <c r="G11" s="3" t="s">
        <v>217</v>
      </c>
      <c r="H11" s="3" t="s">
        <v>214</v>
      </c>
    </row>
    <row r="12" spans="1:81" hidden="1">
      <c r="A12" s="1">
        <v>5214220442</v>
      </c>
      <c r="B12" s="5">
        <v>36117</v>
      </c>
      <c r="C12" s="5" t="s">
        <v>207</v>
      </c>
      <c r="D12" s="5" t="s">
        <v>207</v>
      </c>
      <c r="E12" s="7">
        <v>0</v>
      </c>
      <c r="F12" s="3" t="s">
        <v>0</v>
      </c>
      <c r="G12" s="3" t="s">
        <v>217</v>
      </c>
      <c r="H12" s="3" t="s">
        <v>214</v>
      </c>
    </row>
    <row r="13" spans="1:81" hidden="1">
      <c r="A13" s="1">
        <v>5215099442</v>
      </c>
      <c r="B13" s="5">
        <v>36117</v>
      </c>
      <c r="C13" s="5" t="s">
        <v>207</v>
      </c>
      <c r="D13" s="5" t="s">
        <v>207</v>
      </c>
      <c r="E13" s="7">
        <v>0</v>
      </c>
      <c r="F13" s="3" t="s">
        <v>4</v>
      </c>
      <c r="G13" s="3" t="s">
        <v>217</v>
      </c>
      <c r="H13" s="3" t="s">
        <v>214</v>
      </c>
    </row>
    <row r="14" spans="1:81" hidden="1">
      <c r="A14" s="1">
        <v>5215106442</v>
      </c>
      <c r="B14" s="5">
        <v>36117</v>
      </c>
      <c r="C14" s="5" t="s">
        <v>207</v>
      </c>
      <c r="D14" s="5" t="s">
        <v>207</v>
      </c>
      <c r="E14" s="7">
        <v>0</v>
      </c>
      <c r="F14" s="3" t="s">
        <v>0</v>
      </c>
      <c r="G14" s="3" t="s">
        <v>217</v>
      </c>
      <c r="H14" s="3" t="s">
        <v>214</v>
      </c>
    </row>
    <row r="15" spans="1:81" hidden="1">
      <c r="A15" s="1">
        <v>5215113440</v>
      </c>
      <c r="B15" s="5">
        <v>36117</v>
      </c>
      <c r="C15" s="5" t="s">
        <v>207</v>
      </c>
      <c r="D15" s="5" t="s">
        <v>207</v>
      </c>
      <c r="E15" s="7">
        <v>0</v>
      </c>
      <c r="F15" s="3" t="s">
        <v>4</v>
      </c>
      <c r="G15" s="3" t="s">
        <v>217</v>
      </c>
      <c r="H15" s="3" t="s">
        <v>214</v>
      </c>
    </row>
    <row r="16" spans="1:81" hidden="1">
      <c r="A16" s="1">
        <v>5215113443</v>
      </c>
      <c r="B16" s="5">
        <v>38195</v>
      </c>
      <c r="C16" s="5" t="s">
        <v>207</v>
      </c>
      <c r="D16" s="5" t="s">
        <v>207</v>
      </c>
      <c r="E16" s="7">
        <v>0</v>
      </c>
      <c r="F16" s="3" t="s">
        <v>4</v>
      </c>
      <c r="G16" s="3" t="s">
        <v>217</v>
      </c>
      <c r="H16" s="3" t="s">
        <v>214</v>
      </c>
    </row>
    <row r="17" spans="1:8" hidden="1">
      <c r="A17" s="1">
        <v>5226108440</v>
      </c>
      <c r="B17" s="5">
        <v>36117</v>
      </c>
      <c r="C17" s="5" t="s">
        <v>207</v>
      </c>
      <c r="D17" s="5" t="s">
        <v>207</v>
      </c>
      <c r="E17" s="7">
        <v>0</v>
      </c>
      <c r="F17" s="3" t="s">
        <v>4</v>
      </c>
      <c r="G17" s="3" t="s">
        <v>217</v>
      </c>
      <c r="H17" s="3" t="s">
        <v>214</v>
      </c>
    </row>
    <row r="18" spans="1:8" hidden="1">
      <c r="A18" s="1">
        <v>5226120442</v>
      </c>
      <c r="B18" s="5">
        <v>36117</v>
      </c>
      <c r="C18" s="5" t="s">
        <v>207</v>
      </c>
      <c r="D18" s="5" t="s">
        <v>207</v>
      </c>
      <c r="E18" s="7">
        <v>0</v>
      </c>
      <c r="F18" s="3" t="s">
        <v>0</v>
      </c>
      <c r="G18" s="3" t="s">
        <v>217</v>
      </c>
      <c r="H18" s="3" t="s">
        <v>214</v>
      </c>
    </row>
    <row r="19" spans="1:8" hidden="1">
      <c r="A19" s="1">
        <v>5226181442</v>
      </c>
      <c r="B19" s="5">
        <v>36118</v>
      </c>
      <c r="C19" s="5" t="s">
        <v>207</v>
      </c>
      <c r="D19" s="5" t="s">
        <v>207</v>
      </c>
      <c r="E19" s="7">
        <v>0</v>
      </c>
      <c r="F19" s="3" t="s">
        <v>0</v>
      </c>
      <c r="G19" s="3" t="s">
        <v>217</v>
      </c>
      <c r="H19" s="3" t="s">
        <v>214</v>
      </c>
    </row>
    <row r="20" spans="1:8" hidden="1">
      <c r="A20" s="1">
        <v>5226189443</v>
      </c>
      <c r="B20" s="5">
        <v>37005</v>
      </c>
      <c r="C20" s="5" t="s">
        <v>207</v>
      </c>
      <c r="D20" s="5" t="s">
        <v>207</v>
      </c>
      <c r="E20" s="7">
        <v>0</v>
      </c>
      <c r="F20" s="3" t="s">
        <v>4</v>
      </c>
      <c r="G20" s="3" t="s">
        <v>217</v>
      </c>
      <c r="H20" s="3" t="s">
        <v>214</v>
      </c>
    </row>
    <row r="21" spans="1:8" hidden="1">
      <c r="A21" s="1">
        <v>5226233442</v>
      </c>
      <c r="B21" s="5">
        <v>38251</v>
      </c>
      <c r="C21" s="5" t="s">
        <v>207</v>
      </c>
      <c r="D21" s="5" t="s">
        <v>207</v>
      </c>
      <c r="E21" s="7">
        <v>0</v>
      </c>
      <c r="F21" s="3" t="s">
        <v>0</v>
      </c>
      <c r="G21" s="3" t="s">
        <v>217</v>
      </c>
      <c r="H21" s="3" t="s">
        <v>214</v>
      </c>
    </row>
    <row r="22" spans="1:8" hidden="1">
      <c r="A22" s="1">
        <v>5226276442</v>
      </c>
      <c r="B22" s="5">
        <v>36118</v>
      </c>
      <c r="C22" s="5" t="s">
        <v>207</v>
      </c>
      <c r="D22" s="5" t="s">
        <v>207</v>
      </c>
      <c r="E22" s="7">
        <v>0</v>
      </c>
      <c r="F22" s="3" t="s">
        <v>0</v>
      </c>
      <c r="G22" s="3" t="s">
        <v>217</v>
      </c>
      <c r="H22" s="3" t="s">
        <v>214</v>
      </c>
    </row>
    <row r="23" spans="1:8" hidden="1">
      <c r="A23" s="1">
        <v>5290000481</v>
      </c>
      <c r="B23" s="5">
        <v>36553</v>
      </c>
      <c r="C23" s="5" t="s">
        <v>207</v>
      </c>
      <c r="D23" s="5" t="s">
        <v>207</v>
      </c>
      <c r="E23" s="7">
        <v>0</v>
      </c>
      <c r="F23" s="3" t="s">
        <v>4</v>
      </c>
      <c r="G23" s="3" t="s">
        <v>217</v>
      </c>
      <c r="H23" s="3" t="s">
        <v>214</v>
      </c>
    </row>
    <row r="24" spans="1:8" hidden="1">
      <c r="A24" s="1">
        <v>10056150</v>
      </c>
      <c r="B24" s="5">
        <v>42625.391770833332</v>
      </c>
      <c r="C24" s="5" t="s">
        <v>207</v>
      </c>
      <c r="D24" s="5" t="s">
        <v>207</v>
      </c>
      <c r="E24" s="7">
        <v>0</v>
      </c>
      <c r="F24" s="3" t="s">
        <v>0</v>
      </c>
      <c r="G24" s="3" t="s">
        <v>217</v>
      </c>
      <c r="H24" s="3" t="s">
        <v>214</v>
      </c>
    </row>
    <row r="25" spans="1:8" hidden="1">
      <c r="A25" s="1">
        <v>10056151</v>
      </c>
      <c r="B25" s="5">
        <v>42625.468611111108</v>
      </c>
      <c r="C25" s="5" t="s">
        <v>207</v>
      </c>
      <c r="D25" s="5" t="s">
        <v>207</v>
      </c>
      <c r="E25" s="7">
        <v>0</v>
      </c>
      <c r="F25" s="3" t="s">
        <v>0</v>
      </c>
      <c r="G25" s="3" t="s">
        <v>217</v>
      </c>
      <c r="H25" s="3" t="s">
        <v>214</v>
      </c>
    </row>
    <row r="26" spans="1:8" hidden="1">
      <c r="A26" s="1">
        <v>10056154</v>
      </c>
      <c r="B26" s="5">
        <v>42625.478587962964</v>
      </c>
      <c r="C26" s="5" t="s">
        <v>207</v>
      </c>
      <c r="D26" s="5" t="s">
        <v>207</v>
      </c>
      <c r="E26" s="7">
        <v>0</v>
      </c>
      <c r="F26" s="3" t="s">
        <v>0</v>
      </c>
      <c r="G26" s="3" t="s">
        <v>217</v>
      </c>
      <c r="H26" s="3" t="s">
        <v>214</v>
      </c>
    </row>
    <row r="27" spans="1:8" hidden="1">
      <c r="A27" s="1">
        <v>10025384</v>
      </c>
      <c r="B27" s="5">
        <v>39873</v>
      </c>
      <c r="C27" s="5">
        <v>39871</v>
      </c>
      <c r="D27" s="5">
        <v>39919.850185185183</v>
      </c>
      <c r="E27" s="7">
        <v>0</v>
      </c>
      <c r="F27" s="3" t="s">
        <v>0</v>
      </c>
      <c r="G27" s="3" t="s">
        <v>217</v>
      </c>
      <c r="H27" s="3" t="s">
        <v>214</v>
      </c>
    </row>
    <row r="28" spans="1:8" hidden="1">
      <c r="A28" s="1">
        <v>99832327</v>
      </c>
      <c r="B28" s="5">
        <v>39092</v>
      </c>
      <c r="C28" s="5">
        <v>0</v>
      </c>
      <c r="D28" s="5">
        <v>40494</v>
      </c>
      <c r="E28" s="7">
        <v>0</v>
      </c>
      <c r="F28" s="3" t="s">
        <v>0</v>
      </c>
      <c r="G28" s="3" t="s">
        <v>217</v>
      </c>
      <c r="H28" s="3" t="s">
        <v>214</v>
      </c>
    </row>
    <row r="29" spans="1:8" hidden="1">
      <c r="A29" s="1">
        <v>99730871</v>
      </c>
      <c r="B29" s="5">
        <v>40227</v>
      </c>
      <c r="C29" s="5">
        <v>40268</v>
      </c>
      <c r="D29" s="5">
        <v>40813.893807870372</v>
      </c>
      <c r="E29" s="7">
        <v>0</v>
      </c>
      <c r="F29" s="3" t="s">
        <v>0</v>
      </c>
      <c r="G29" s="3" t="s">
        <v>217</v>
      </c>
      <c r="H29" s="3" t="s">
        <v>214</v>
      </c>
    </row>
    <row r="30" spans="1:8" hidden="1">
      <c r="A30" s="1">
        <v>99730441</v>
      </c>
      <c r="B30" s="5">
        <v>38744</v>
      </c>
      <c r="C30" s="5">
        <v>40329</v>
      </c>
      <c r="D30" s="5">
        <v>40813.894791666666</v>
      </c>
      <c r="E30" s="7">
        <v>0</v>
      </c>
      <c r="F30" s="3" t="s">
        <v>0</v>
      </c>
      <c r="G30" s="3" t="s">
        <v>217</v>
      </c>
      <c r="H30" s="3" t="s">
        <v>214</v>
      </c>
    </row>
    <row r="31" spans="1:8" hidden="1">
      <c r="A31" s="1">
        <v>10041099</v>
      </c>
      <c r="B31" s="5">
        <v>40549</v>
      </c>
      <c r="C31" s="5">
        <v>40714</v>
      </c>
      <c r="D31" s="5">
        <v>40847.431284722225</v>
      </c>
      <c r="E31" s="7">
        <v>0</v>
      </c>
      <c r="F31" s="3" t="s">
        <v>0</v>
      </c>
      <c r="G31" s="3" t="s">
        <v>217</v>
      </c>
      <c r="H31" s="3" t="s">
        <v>214</v>
      </c>
    </row>
    <row r="32" spans="1:8" hidden="1">
      <c r="A32" s="1">
        <v>10041594</v>
      </c>
      <c r="B32" s="5">
        <v>40634</v>
      </c>
      <c r="C32" s="5">
        <v>40634</v>
      </c>
      <c r="D32" s="5">
        <v>40896.475046296298</v>
      </c>
      <c r="E32" s="7">
        <v>0</v>
      </c>
      <c r="F32" s="3" t="s">
        <v>0</v>
      </c>
      <c r="G32" s="3" t="s">
        <v>217</v>
      </c>
      <c r="H32" s="3" t="s">
        <v>214</v>
      </c>
    </row>
    <row r="33" spans="1:81" hidden="1">
      <c r="A33" s="1">
        <v>10042076</v>
      </c>
      <c r="B33" s="5">
        <v>40688</v>
      </c>
      <c r="C33" s="5">
        <v>40861</v>
      </c>
      <c r="D33" s="5">
        <v>40961.825844907406</v>
      </c>
      <c r="E33" s="7">
        <v>0</v>
      </c>
      <c r="F33" s="3" t="s">
        <v>0</v>
      </c>
      <c r="G33" s="3" t="s">
        <v>217</v>
      </c>
      <c r="H33" s="3" t="s">
        <v>214</v>
      </c>
    </row>
    <row r="34" spans="1:81" hidden="1">
      <c r="A34" s="1">
        <v>10042342</v>
      </c>
      <c r="B34" s="5">
        <v>40735</v>
      </c>
      <c r="C34" s="5">
        <v>40861</v>
      </c>
      <c r="D34" s="5">
        <v>40970.412442129629</v>
      </c>
      <c r="E34" s="7">
        <v>0</v>
      </c>
      <c r="F34" s="3" t="s">
        <v>0</v>
      </c>
      <c r="G34" s="3" t="s">
        <v>217</v>
      </c>
      <c r="H34" s="3" t="s">
        <v>214</v>
      </c>
    </row>
    <row r="35" spans="1:81" hidden="1">
      <c r="A35" s="1">
        <v>10042346</v>
      </c>
      <c r="B35" s="5">
        <v>40735</v>
      </c>
      <c r="C35" s="5">
        <v>40861</v>
      </c>
      <c r="D35" s="5">
        <v>40980.673680555556</v>
      </c>
      <c r="E35" s="7">
        <v>0</v>
      </c>
      <c r="F35" s="3" t="s">
        <v>0</v>
      </c>
      <c r="G35" s="3" t="s">
        <v>217</v>
      </c>
      <c r="H35" s="3" t="s">
        <v>214</v>
      </c>
    </row>
    <row r="36" spans="1:81" hidden="1">
      <c r="A36" s="1">
        <v>10044769</v>
      </c>
      <c r="B36" s="5">
        <v>41001</v>
      </c>
      <c r="C36" s="5">
        <v>41002</v>
      </c>
      <c r="D36" s="5">
        <v>41015.733993055554</v>
      </c>
      <c r="E36" s="7">
        <v>0</v>
      </c>
      <c r="F36" s="3" t="s">
        <v>0</v>
      </c>
      <c r="G36" s="3" t="s">
        <v>217</v>
      </c>
      <c r="H36" s="3" t="s">
        <v>214</v>
      </c>
    </row>
    <row r="37" spans="1:81" hidden="1">
      <c r="A37" s="1">
        <v>10043956</v>
      </c>
      <c r="B37" s="5">
        <v>40925</v>
      </c>
      <c r="C37" s="5">
        <v>40756</v>
      </c>
      <c r="D37" s="5">
        <v>41156.746921296297</v>
      </c>
      <c r="E37" s="7">
        <v>0</v>
      </c>
      <c r="F37" s="3" t="s">
        <v>0</v>
      </c>
      <c r="G37" s="3" t="s">
        <v>217</v>
      </c>
      <c r="H37" s="3" t="s">
        <v>214</v>
      </c>
    </row>
    <row r="38" spans="1:81" hidden="1">
      <c r="A38" s="1">
        <v>10043822</v>
      </c>
      <c r="B38" s="5">
        <v>40893</v>
      </c>
      <c r="C38" s="5">
        <v>41061</v>
      </c>
      <c r="D38" s="5">
        <v>41185.72625</v>
      </c>
      <c r="E38" s="4">
        <v>0</v>
      </c>
      <c r="F38" s="3" t="s">
        <v>0</v>
      </c>
      <c r="G38" s="3" t="s">
        <v>217</v>
      </c>
      <c r="H38" s="3" t="s">
        <v>40</v>
      </c>
    </row>
    <row r="39" spans="1:81" hidden="1">
      <c r="A39" s="1">
        <v>10044511</v>
      </c>
      <c r="B39" s="5">
        <v>40968</v>
      </c>
      <c r="C39" s="5">
        <v>41067</v>
      </c>
      <c r="D39" s="5">
        <v>41197.906331018516</v>
      </c>
      <c r="E39" s="7">
        <v>0</v>
      </c>
      <c r="F39" s="3" t="s">
        <v>0</v>
      </c>
      <c r="G39" s="3" t="s">
        <v>217</v>
      </c>
      <c r="H39" s="3" t="s">
        <v>214</v>
      </c>
    </row>
    <row r="40" spans="1:81" hidden="1">
      <c r="A40" s="1">
        <v>99730796</v>
      </c>
      <c r="B40" s="5">
        <v>39945</v>
      </c>
      <c r="C40" s="5">
        <v>41220</v>
      </c>
      <c r="D40" s="5">
        <v>41220</v>
      </c>
      <c r="E40" s="7">
        <v>0</v>
      </c>
      <c r="F40" s="3" t="s">
        <v>0</v>
      </c>
      <c r="G40" s="3" t="s">
        <v>217</v>
      </c>
      <c r="H40" s="3" t="s">
        <v>214</v>
      </c>
    </row>
    <row r="41" spans="1:81" hidden="1">
      <c r="A41" s="1">
        <v>10046578</v>
      </c>
      <c r="B41" s="5">
        <v>41129</v>
      </c>
      <c r="C41" s="5">
        <v>41243</v>
      </c>
      <c r="D41" s="5">
        <v>41293.624675925923</v>
      </c>
      <c r="E41" s="7">
        <v>0</v>
      </c>
      <c r="F41" s="3" t="s">
        <v>0</v>
      </c>
      <c r="G41" s="3" t="s">
        <v>217</v>
      </c>
      <c r="H41" s="3" t="s">
        <v>214</v>
      </c>
    </row>
    <row r="42" spans="1:81" hidden="1">
      <c r="A42" s="1">
        <v>10044787</v>
      </c>
      <c r="B42" s="5">
        <v>41005</v>
      </c>
      <c r="C42" s="5">
        <v>41243</v>
      </c>
      <c r="D42" s="5">
        <v>41293.624699074076</v>
      </c>
      <c r="E42" s="7">
        <v>0</v>
      </c>
      <c r="F42" s="3" t="s">
        <v>0</v>
      </c>
      <c r="G42" s="3" t="s">
        <v>217</v>
      </c>
      <c r="H42" s="3" t="s">
        <v>214</v>
      </c>
    </row>
    <row r="43" spans="1:81" hidden="1">
      <c r="A43" s="1">
        <v>10044471</v>
      </c>
      <c r="B43" s="5">
        <v>40966</v>
      </c>
      <c r="C43" s="5">
        <v>41205</v>
      </c>
      <c r="D43" s="5">
        <v>41293.624768518515</v>
      </c>
      <c r="E43" s="7">
        <v>0</v>
      </c>
      <c r="F43" s="3" t="s">
        <v>0</v>
      </c>
      <c r="G43" s="3" t="s">
        <v>217</v>
      </c>
      <c r="H43" s="3" t="s">
        <v>214</v>
      </c>
    </row>
    <row r="44" spans="1:81" ht="45">
      <c r="A44" s="1">
        <v>10044878</v>
      </c>
      <c r="B44" s="5">
        <v>41022</v>
      </c>
      <c r="C44" s="5">
        <v>41031</v>
      </c>
      <c r="D44" s="5">
        <v>41293.624803240738</v>
      </c>
      <c r="E44" s="2">
        <f>1952.16+2030.28</f>
        <v>3982.44</v>
      </c>
      <c r="F44" s="3" t="s">
        <v>5</v>
      </c>
      <c r="G44" s="8" t="s">
        <v>39</v>
      </c>
      <c r="H44" s="3" t="s">
        <v>175</v>
      </c>
      <c r="I44" s="28">
        <f>($E44*($H$1/12))/2</f>
        <v>16.593499999999999</v>
      </c>
      <c r="J44" s="28">
        <f t="shared" ref="J44:AO44" si="3">($E44*($H$1/12))</f>
        <v>33.186999999999998</v>
      </c>
      <c r="K44" s="28">
        <f t="shared" si="3"/>
        <v>33.186999999999998</v>
      </c>
      <c r="L44" s="28">
        <f t="shared" si="3"/>
        <v>33.186999999999998</v>
      </c>
      <c r="M44" s="28">
        <f t="shared" si="3"/>
        <v>33.186999999999998</v>
      </c>
      <c r="N44" s="28">
        <f t="shared" si="3"/>
        <v>33.186999999999998</v>
      </c>
      <c r="O44" s="28">
        <f t="shared" si="3"/>
        <v>33.186999999999998</v>
      </c>
      <c r="P44" s="28">
        <f t="shared" si="3"/>
        <v>33.186999999999998</v>
      </c>
      <c r="Q44" s="28">
        <f t="shared" si="3"/>
        <v>33.186999999999998</v>
      </c>
      <c r="R44" s="28">
        <f t="shared" si="3"/>
        <v>33.186999999999998</v>
      </c>
      <c r="S44" s="28">
        <f t="shared" si="3"/>
        <v>33.186999999999998</v>
      </c>
      <c r="T44" s="28">
        <f t="shared" si="3"/>
        <v>33.186999999999998</v>
      </c>
      <c r="U44" s="28">
        <f t="shared" si="3"/>
        <v>33.186999999999998</v>
      </c>
      <c r="V44" s="28">
        <f t="shared" si="3"/>
        <v>33.186999999999998</v>
      </c>
      <c r="W44" s="28">
        <f t="shared" si="3"/>
        <v>33.186999999999998</v>
      </c>
      <c r="X44" s="28">
        <f t="shared" si="3"/>
        <v>33.186999999999998</v>
      </c>
      <c r="Y44" s="28">
        <f t="shared" si="3"/>
        <v>33.186999999999998</v>
      </c>
      <c r="Z44" s="28">
        <f t="shared" si="3"/>
        <v>33.186999999999998</v>
      </c>
      <c r="AA44" s="28">
        <f t="shared" si="3"/>
        <v>33.186999999999998</v>
      </c>
      <c r="AB44" s="28">
        <f t="shared" si="3"/>
        <v>33.186999999999998</v>
      </c>
      <c r="AC44" s="28">
        <f t="shared" si="3"/>
        <v>33.186999999999998</v>
      </c>
      <c r="AD44" s="28">
        <f t="shared" si="3"/>
        <v>33.186999999999998</v>
      </c>
      <c r="AE44" s="28">
        <f t="shared" si="3"/>
        <v>33.186999999999998</v>
      </c>
      <c r="AF44" s="28">
        <f t="shared" si="3"/>
        <v>33.186999999999998</v>
      </c>
      <c r="AG44" s="28">
        <f t="shared" si="3"/>
        <v>33.186999999999998</v>
      </c>
      <c r="AH44" s="28">
        <f t="shared" si="3"/>
        <v>33.186999999999998</v>
      </c>
      <c r="AI44" s="28">
        <f t="shared" si="3"/>
        <v>33.186999999999998</v>
      </c>
      <c r="AJ44" s="28">
        <f t="shared" si="3"/>
        <v>33.186999999999998</v>
      </c>
      <c r="AK44" s="28">
        <f t="shared" si="3"/>
        <v>33.186999999999998</v>
      </c>
      <c r="AL44" s="28">
        <f t="shared" si="3"/>
        <v>33.186999999999998</v>
      </c>
      <c r="AM44" s="28">
        <f t="shared" si="3"/>
        <v>33.186999999999998</v>
      </c>
      <c r="AN44" s="28">
        <f t="shared" si="3"/>
        <v>33.186999999999998</v>
      </c>
      <c r="AO44" s="28">
        <f t="shared" si="3"/>
        <v>33.186999999999998</v>
      </c>
      <c r="AP44" s="28">
        <f t="shared" ref="AP44:BU44" si="4">($E44*($H$1/12))</f>
        <v>33.186999999999998</v>
      </c>
      <c r="AQ44" s="28">
        <f t="shared" si="4"/>
        <v>33.186999999999998</v>
      </c>
      <c r="AR44" s="28">
        <f t="shared" si="4"/>
        <v>33.186999999999998</v>
      </c>
      <c r="AS44" s="28">
        <f t="shared" si="4"/>
        <v>33.186999999999998</v>
      </c>
      <c r="AT44" s="28">
        <f t="shared" si="4"/>
        <v>33.186999999999998</v>
      </c>
      <c r="AU44" s="28">
        <f t="shared" si="4"/>
        <v>33.186999999999998</v>
      </c>
      <c r="AV44" s="28">
        <f t="shared" si="4"/>
        <v>33.186999999999998</v>
      </c>
      <c r="AW44" s="28">
        <f t="shared" si="4"/>
        <v>33.186999999999998</v>
      </c>
      <c r="AX44" s="28">
        <f t="shared" si="4"/>
        <v>33.186999999999998</v>
      </c>
      <c r="AY44" s="28">
        <f t="shared" si="4"/>
        <v>33.186999999999998</v>
      </c>
      <c r="AZ44" s="28">
        <f t="shared" si="4"/>
        <v>33.186999999999998</v>
      </c>
      <c r="BA44" s="28">
        <f t="shared" si="4"/>
        <v>33.186999999999998</v>
      </c>
      <c r="BB44" s="28">
        <f t="shared" si="4"/>
        <v>33.186999999999998</v>
      </c>
      <c r="BC44" s="28">
        <f t="shared" si="4"/>
        <v>33.186999999999998</v>
      </c>
      <c r="BD44" s="28">
        <f t="shared" si="4"/>
        <v>33.186999999999998</v>
      </c>
      <c r="BE44" s="28">
        <f t="shared" si="4"/>
        <v>33.186999999999998</v>
      </c>
      <c r="BF44" s="28">
        <f t="shared" si="4"/>
        <v>33.186999999999998</v>
      </c>
      <c r="BG44" s="28">
        <f t="shared" si="4"/>
        <v>33.186999999999998</v>
      </c>
      <c r="BH44" s="28">
        <f t="shared" si="4"/>
        <v>33.186999999999998</v>
      </c>
      <c r="BI44" s="28">
        <f t="shared" si="4"/>
        <v>33.186999999999998</v>
      </c>
      <c r="BJ44" s="28">
        <f t="shared" si="4"/>
        <v>33.186999999999998</v>
      </c>
      <c r="BK44" s="28">
        <f t="shared" si="4"/>
        <v>33.186999999999998</v>
      </c>
      <c r="BL44" s="28">
        <f t="shared" si="4"/>
        <v>33.186999999999998</v>
      </c>
      <c r="BM44" s="28">
        <f t="shared" si="4"/>
        <v>33.186999999999998</v>
      </c>
      <c r="BN44" s="28">
        <f t="shared" si="4"/>
        <v>33.186999999999998</v>
      </c>
      <c r="BO44" s="28">
        <f t="shared" si="4"/>
        <v>33.186999999999998</v>
      </c>
      <c r="BP44" s="28">
        <f t="shared" si="4"/>
        <v>33.186999999999998</v>
      </c>
      <c r="BQ44" s="28">
        <f t="shared" si="4"/>
        <v>33.186999999999998</v>
      </c>
      <c r="BR44" s="28">
        <f t="shared" si="4"/>
        <v>33.186999999999998</v>
      </c>
      <c r="BS44" s="28">
        <f t="shared" si="4"/>
        <v>33.186999999999998</v>
      </c>
      <c r="BT44" s="28">
        <f t="shared" si="4"/>
        <v>33.186999999999998</v>
      </c>
      <c r="BU44" s="28">
        <f t="shared" si="4"/>
        <v>33.186999999999998</v>
      </c>
      <c r="BV44" s="28">
        <f t="shared" ref="BV44:CB44" si="5">($E44*($H$1/12))</f>
        <v>33.186999999999998</v>
      </c>
      <c r="BW44" s="28">
        <f t="shared" si="5"/>
        <v>33.186999999999998</v>
      </c>
      <c r="BX44" s="28">
        <f t="shared" si="5"/>
        <v>33.186999999999998</v>
      </c>
      <c r="BY44" s="28">
        <f t="shared" si="5"/>
        <v>33.186999999999998</v>
      </c>
      <c r="BZ44" s="28">
        <f t="shared" si="5"/>
        <v>33.186999999999998</v>
      </c>
      <c r="CA44" s="28">
        <f t="shared" si="5"/>
        <v>33.186999999999998</v>
      </c>
      <c r="CB44" s="28">
        <f t="shared" si="5"/>
        <v>33.186999999999998</v>
      </c>
      <c r="CC44" s="6"/>
    </row>
    <row r="45" spans="1:81" hidden="1">
      <c r="A45" s="1">
        <v>10046828</v>
      </c>
      <c r="B45" s="5">
        <v>41151</v>
      </c>
      <c r="C45" s="5">
        <v>41208</v>
      </c>
      <c r="D45" s="5">
        <v>41293.630844907406</v>
      </c>
      <c r="E45" s="7">
        <v>0</v>
      </c>
      <c r="F45" s="3" t="s">
        <v>0</v>
      </c>
      <c r="G45" s="3" t="s">
        <v>217</v>
      </c>
      <c r="H45" s="3" t="s">
        <v>214</v>
      </c>
    </row>
    <row r="46" spans="1:81" hidden="1">
      <c r="A46" s="1">
        <v>10043104</v>
      </c>
      <c r="B46" s="5">
        <v>40823</v>
      </c>
      <c r="C46" s="5">
        <v>41148</v>
      </c>
      <c r="D46" s="5">
        <v>41293.639120370368</v>
      </c>
      <c r="E46" s="7">
        <v>0</v>
      </c>
      <c r="F46" s="3" t="s">
        <v>0</v>
      </c>
      <c r="G46" s="3" t="s">
        <v>217</v>
      </c>
      <c r="H46" s="3" t="s">
        <v>214</v>
      </c>
    </row>
    <row r="47" spans="1:81" hidden="1">
      <c r="A47" s="1">
        <v>10046821</v>
      </c>
      <c r="B47" s="5">
        <v>41149</v>
      </c>
      <c r="C47" s="5">
        <v>41214</v>
      </c>
      <c r="D47" s="5">
        <v>41293.639155092591</v>
      </c>
      <c r="E47" s="7">
        <v>0</v>
      </c>
      <c r="F47" s="3" t="s">
        <v>0</v>
      </c>
      <c r="G47" s="3" t="s">
        <v>217</v>
      </c>
      <c r="H47" s="3" t="s">
        <v>214</v>
      </c>
    </row>
    <row r="48" spans="1:81" hidden="1">
      <c r="A48" s="1">
        <v>10043054</v>
      </c>
      <c r="B48" s="5">
        <v>40817</v>
      </c>
      <c r="C48" s="5">
        <v>41228</v>
      </c>
      <c r="D48" s="5">
        <v>41307.612708333334</v>
      </c>
      <c r="E48" s="7">
        <v>0</v>
      </c>
      <c r="F48" s="3" t="s">
        <v>0</v>
      </c>
      <c r="G48" s="3" t="s">
        <v>217</v>
      </c>
      <c r="H48" s="3" t="s">
        <v>214</v>
      </c>
    </row>
    <row r="49" spans="1:81" hidden="1">
      <c r="A49" s="1">
        <v>10044582</v>
      </c>
      <c r="B49" s="5">
        <v>40975</v>
      </c>
      <c r="C49" s="5">
        <v>41025</v>
      </c>
      <c r="D49" s="5">
        <v>41307.612719907411</v>
      </c>
      <c r="E49" s="7">
        <v>0</v>
      </c>
      <c r="F49" s="3" t="s">
        <v>0</v>
      </c>
      <c r="G49" s="3" t="s">
        <v>217</v>
      </c>
      <c r="H49" s="3" t="s">
        <v>214</v>
      </c>
    </row>
    <row r="50" spans="1:81" hidden="1">
      <c r="A50" s="1">
        <v>10044583</v>
      </c>
      <c r="B50" s="5">
        <v>40975</v>
      </c>
      <c r="C50" s="5">
        <v>41274</v>
      </c>
      <c r="D50" s="5">
        <v>41307.612719907411</v>
      </c>
      <c r="E50" s="7">
        <v>0</v>
      </c>
      <c r="F50" s="3" t="s">
        <v>0</v>
      </c>
      <c r="G50" s="3" t="s">
        <v>217</v>
      </c>
      <c r="H50" s="3" t="s">
        <v>214</v>
      </c>
    </row>
    <row r="51" spans="1:81" hidden="1">
      <c r="A51" s="1">
        <v>10045042</v>
      </c>
      <c r="B51" s="5">
        <v>41052</v>
      </c>
      <c r="C51" s="5">
        <v>41213</v>
      </c>
      <c r="D51" s="5">
        <v>41307.618078703701</v>
      </c>
      <c r="E51" s="7">
        <v>0</v>
      </c>
      <c r="F51" s="3" t="s">
        <v>0</v>
      </c>
      <c r="G51" s="3" t="s">
        <v>217</v>
      </c>
      <c r="H51" s="3" t="s">
        <v>214</v>
      </c>
    </row>
    <row r="52" spans="1:81" hidden="1">
      <c r="A52" s="1">
        <v>10044479</v>
      </c>
      <c r="B52" s="5">
        <v>40966</v>
      </c>
      <c r="C52" s="5">
        <v>41214</v>
      </c>
      <c r="D52" s="5">
        <v>41307.62128472222</v>
      </c>
      <c r="E52" s="7">
        <v>0</v>
      </c>
      <c r="F52" s="3" t="s">
        <v>0</v>
      </c>
      <c r="G52" s="3" t="s">
        <v>217</v>
      </c>
      <c r="H52" s="3" t="s">
        <v>214</v>
      </c>
    </row>
    <row r="53" spans="1:81" hidden="1">
      <c r="A53" s="1">
        <v>10046817</v>
      </c>
      <c r="B53" s="5">
        <v>41149</v>
      </c>
      <c r="C53" s="5">
        <v>41253</v>
      </c>
      <c r="D53" s="5">
        <v>41307.62128472222</v>
      </c>
      <c r="E53" s="7">
        <v>0</v>
      </c>
      <c r="F53" s="3" t="s">
        <v>0</v>
      </c>
      <c r="G53" s="3" t="s">
        <v>217</v>
      </c>
      <c r="H53" s="3" t="s">
        <v>214</v>
      </c>
    </row>
    <row r="54" spans="1:81" hidden="1">
      <c r="A54" s="1">
        <v>10044477</v>
      </c>
      <c r="B54" s="5">
        <v>40966</v>
      </c>
      <c r="C54" s="5">
        <v>41214</v>
      </c>
      <c r="D54" s="5">
        <v>41307.621296296296</v>
      </c>
      <c r="E54" s="7">
        <v>0</v>
      </c>
      <c r="F54" s="3" t="s">
        <v>0</v>
      </c>
      <c r="G54" s="3" t="s">
        <v>217</v>
      </c>
      <c r="H54" s="3" t="s">
        <v>214</v>
      </c>
    </row>
    <row r="55" spans="1:81" hidden="1">
      <c r="A55" s="1">
        <v>10044478</v>
      </c>
      <c r="B55" s="5">
        <v>40966</v>
      </c>
      <c r="C55" s="5">
        <v>41214</v>
      </c>
      <c r="D55" s="5">
        <v>41307.621296296296</v>
      </c>
      <c r="E55" s="7">
        <v>0</v>
      </c>
      <c r="F55" s="3" t="s">
        <v>0</v>
      </c>
      <c r="G55" s="3" t="s">
        <v>217</v>
      </c>
      <c r="H55" s="3" t="s">
        <v>214</v>
      </c>
    </row>
    <row r="56" spans="1:81" ht="60">
      <c r="A56" s="1">
        <v>10044647</v>
      </c>
      <c r="B56" s="5">
        <v>40977</v>
      </c>
      <c r="C56" s="5">
        <v>41257</v>
      </c>
      <c r="D56" s="5">
        <v>41315.674189814818</v>
      </c>
      <c r="E56" s="7">
        <f>271.96+745.75+102955.11</f>
        <v>103972.82</v>
      </c>
      <c r="F56" s="3" t="s">
        <v>0</v>
      </c>
      <c r="G56" s="9" t="s">
        <v>157</v>
      </c>
      <c r="H56" s="3" t="s">
        <v>26</v>
      </c>
      <c r="I56" s="28">
        <f>($E56*($H$1/12))/2</f>
        <v>433.22008333333338</v>
      </c>
      <c r="J56" s="28">
        <f t="shared" ref="J56:AO56" si="6">($E56*($H$1/12))</f>
        <v>866.44016666666676</v>
      </c>
      <c r="K56" s="28">
        <f t="shared" si="6"/>
        <v>866.44016666666676</v>
      </c>
      <c r="L56" s="28">
        <f t="shared" si="6"/>
        <v>866.44016666666676</v>
      </c>
      <c r="M56" s="28">
        <f t="shared" si="6"/>
        <v>866.44016666666676</v>
      </c>
      <c r="N56" s="28">
        <f t="shared" si="6"/>
        <v>866.44016666666676</v>
      </c>
      <c r="O56" s="28">
        <f t="shared" si="6"/>
        <v>866.44016666666676</v>
      </c>
      <c r="P56" s="28">
        <f t="shared" si="6"/>
        <v>866.44016666666676</v>
      </c>
      <c r="Q56" s="28">
        <f t="shared" si="6"/>
        <v>866.44016666666676</v>
      </c>
      <c r="R56" s="28">
        <f t="shared" si="6"/>
        <v>866.44016666666676</v>
      </c>
      <c r="S56" s="28">
        <f t="shared" si="6"/>
        <v>866.44016666666676</v>
      </c>
      <c r="T56" s="28">
        <f t="shared" si="6"/>
        <v>866.44016666666676</v>
      </c>
      <c r="U56" s="28">
        <f t="shared" si="6"/>
        <v>866.44016666666676</v>
      </c>
      <c r="V56" s="28">
        <f t="shared" si="6"/>
        <v>866.44016666666676</v>
      </c>
      <c r="W56" s="28">
        <f t="shared" si="6"/>
        <v>866.44016666666676</v>
      </c>
      <c r="X56" s="28">
        <f t="shared" si="6"/>
        <v>866.44016666666676</v>
      </c>
      <c r="Y56" s="28">
        <f t="shared" si="6"/>
        <v>866.44016666666676</v>
      </c>
      <c r="Z56" s="28">
        <f t="shared" si="6"/>
        <v>866.44016666666676</v>
      </c>
      <c r="AA56" s="28">
        <f t="shared" si="6"/>
        <v>866.44016666666676</v>
      </c>
      <c r="AB56" s="28">
        <f t="shared" si="6"/>
        <v>866.44016666666676</v>
      </c>
      <c r="AC56" s="28">
        <f t="shared" si="6"/>
        <v>866.44016666666676</v>
      </c>
      <c r="AD56" s="28">
        <f t="shared" si="6"/>
        <v>866.44016666666676</v>
      </c>
      <c r="AE56" s="28">
        <f t="shared" si="6"/>
        <v>866.44016666666676</v>
      </c>
      <c r="AF56" s="28">
        <f t="shared" si="6"/>
        <v>866.44016666666676</v>
      </c>
      <c r="AG56" s="28">
        <f t="shared" si="6"/>
        <v>866.44016666666676</v>
      </c>
      <c r="AH56" s="28">
        <f t="shared" si="6"/>
        <v>866.44016666666676</v>
      </c>
      <c r="AI56" s="28">
        <f t="shared" si="6"/>
        <v>866.44016666666676</v>
      </c>
      <c r="AJ56" s="28">
        <f t="shared" si="6"/>
        <v>866.44016666666676</v>
      </c>
      <c r="AK56" s="28">
        <f t="shared" si="6"/>
        <v>866.44016666666676</v>
      </c>
      <c r="AL56" s="28">
        <f t="shared" si="6"/>
        <v>866.44016666666676</v>
      </c>
      <c r="AM56" s="28">
        <f t="shared" si="6"/>
        <v>866.44016666666676</v>
      </c>
      <c r="AN56" s="28">
        <f t="shared" si="6"/>
        <v>866.44016666666676</v>
      </c>
      <c r="AO56" s="28">
        <f t="shared" si="6"/>
        <v>866.44016666666676</v>
      </c>
      <c r="AP56" s="28">
        <f t="shared" ref="AP56:BU56" si="7">($E56*($H$1/12))</f>
        <v>866.44016666666676</v>
      </c>
      <c r="AQ56" s="28">
        <f t="shared" si="7"/>
        <v>866.44016666666676</v>
      </c>
      <c r="AR56" s="28">
        <f t="shared" si="7"/>
        <v>866.44016666666676</v>
      </c>
      <c r="AS56" s="28">
        <f t="shared" si="7"/>
        <v>866.44016666666676</v>
      </c>
      <c r="AT56" s="28">
        <f t="shared" si="7"/>
        <v>866.44016666666676</v>
      </c>
      <c r="AU56" s="28">
        <f t="shared" si="7"/>
        <v>866.44016666666676</v>
      </c>
      <c r="AV56" s="28">
        <f t="shared" si="7"/>
        <v>866.44016666666676</v>
      </c>
      <c r="AW56" s="28">
        <f t="shared" si="7"/>
        <v>866.44016666666676</v>
      </c>
      <c r="AX56" s="28">
        <f t="shared" si="7"/>
        <v>866.44016666666676</v>
      </c>
      <c r="AY56" s="28">
        <f t="shared" si="7"/>
        <v>866.44016666666676</v>
      </c>
      <c r="AZ56" s="28">
        <f t="shared" si="7"/>
        <v>866.44016666666676</v>
      </c>
      <c r="BA56" s="28">
        <f t="shared" si="7"/>
        <v>866.44016666666676</v>
      </c>
      <c r="BB56" s="28">
        <f t="shared" si="7"/>
        <v>866.44016666666676</v>
      </c>
      <c r="BC56" s="28">
        <f t="shared" si="7"/>
        <v>866.44016666666676</v>
      </c>
      <c r="BD56" s="28">
        <f t="shared" si="7"/>
        <v>866.44016666666676</v>
      </c>
      <c r="BE56" s="28">
        <f t="shared" si="7"/>
        <v>866.44016666666676</v>
      </c>
      <c r="BF56" s="28">
        <f t="shared" si="7"/>
        <v>866.44016666666676</v>
      </c>
      <c r="BG56" s="28">
        <f t="shared" si="7"/>
        <v>866.44016666666676</v>
      </c>
      <c r="BH56" s="28">
        <f t="shared" si="7"/>
        <v>866.44016666666676</v>
      </c>
      <c r="BI56" s="28">
        <f t="shared" si="7"/>
        <v>866.44016666666676</v>
      </c>
      <c r="BJ56" s="28">
        <f t="shared" si="7"/>
        <v>866.44016666666676</v>
      </c>
      <c r="BK56" s="28">
        <f t="shared" si="7"/>
        <v>866.44016666666676</v>
      </c>
      <c r="BL56" s="28">
        <f t="shared" si="7"/>
        <v>866.44016666666676</v>
      </c>
      <c r="BM56" s="28">
        <f t="shared" si="7"/>
        <v>866.44016666666676</v>
      </c>
      <c r="BN56" s="28">
        <f t="shared" si="7"/>
        <v>866.44016666666676</v>
      </c>
      <c r="BO56" s="28">
        <f t="shared" si="7"/>
        <v>866.44016666666676</v>
      </c>
      <c r="BP56" s="28">
        <f t="shared" si="7"/>
        <v>866.44016666666676</v>
      </c>
      <c r="BQ56" s="28">
        <f t="shared" si="7"/>
        <v>866.44016666666676</v>
      </c>
      <c r="BR56" s="28">
        <f t="shared" si="7"/>
        <v>866.44016666666676</v>
      </c>
      <c r="BS56" s="28">
        <f t="shared" si="7"/>
        <v>866.44016666666676</v>
      </c>
      <c r="BT56" s="28">
        <f t="shared" si="7"/>
        <v>866.44016666666676</v>
      </c>
      <c r="BU56" s="28">
        <f t="shared" si="7"/>
        <v>866.44016666666676</v>
      </c>
      <c r="BV56" s="28">
        <f t="shared" ref="BV56:CB56" si="8">($E56*($H$1/12))</f>
        <v>866.44016666666676</v>
      </c>
      <c r="BW56" s="28">
        <f t="shared" si="8"/>
        <v>866.44016666666676</v>
      </c>
      <c r="BX56" s="28">
        <f t="shared" si="8"/>
        <v>866.44016666666676</v>
      </c>
      <c r="BY56" s="28">
        <f t="shared" si="8"/>
        <v>866.44016666666676</v>
      </c>
      <c r="BZ56" s="28">
        <f t="shared" si="8"/>
        <v>866.44016666666676</v>
      </c>
      <c r="CA56" s="28">
        <f t="shared" si="8"/>
        <v>866.44016666666676</v>
      </c>
      <c r="CB56" s="28">
        <f t="shared" si="8"/>
        <v>866.44016666666676</v>
      </c>
      <c r="CC56" s="6"/>
    </row>
    <row r="57" spans="1:81" hidden="1">
      <c r="A57" s="1">
        <v>10043992</v>
      </c>
      <c r="B57" s="5">
        <v>40934</v>
      </c>
      <c r="C57" s="5">
        <v>41257</v>
      </c>
      <c r="D57" s="5">
        <v>41315.678749999999</v>
      </c>
      <c r="E57" s="7">
        <v>0</v>
      </c>
      <c r="F57" s="3" t="s">
        <v>7</v>
      </c>
      <c r="G57" s="3" t="s">
        <v>217</v>
      </c>
      <c r="H57" s="3" t="s">
        <v>214</v>
      </c>
    </row>
    <row r="58" spans="1:81" hidden="1">
      <c r="A58" s="1">
        <v>10041636</v>
      </c>
      <c r="B58" s="5">
        <v>40645</v>
      </c>
      <c r="C58" s="5">
        <v>41247</v>
      </c>
      <c r="D58" s="5">
        <v>41315.678761574076</v>
      </c>
      <c r="E58" s="7">
        <v>0</v>
      </c>
      <c r="F58" s="3" t="s">
        <v>0</v>
      </c>
      <c r="G58" s="3" t="s">
        <v>217</v>
      </c>
      <c r="H58" s="3" t="s">
        <v>214</v>
      </c>
    </row>
    <row r="59" spans="1:81" hidden="1">
      <c r="A59" s="1">
        <v>10043105</v>
      </c>
      <c r="B59" s="5">
        <v>40823</v>
      </c>
      <c r="C59" s="5">
        <v>41249</v>
      </c>
      <c r="D59" s="5">
        <v>41323.425300925926</v>
      </c>
      <c r="E59" s="7">
        <v>0</v>
      </c>
      <c r="F59" s="3" t="s">
        <v>0</v>
      </c>
      <c r="G59" s="3" t="s">
        <v>217</v>
      </c>
      <c r="H59" s="3" t="s">
        <v>214</v>
      </c>
    </row>
    <row r="60" spans="1:81" ht="105">
      <c r="A60" s="1">
        <v>10042142</v>
      </c>
      <c r="B60" s="5">
        <v>40703</v>
      </c>
      <c r="C60" s="5">
        <v>40908</v>
      </c>
      <c r="D60" s="5">
        <v>41329.850763888891</v>
      </c>
      <c r="E60" s="4">
        <v>13743.59</v>
      </c>
      <c r="F60" s="3" t="s">
        <v>0</v>
      </c>
      <c r="G60" s="8" t="s">
        <v>218</v>
      </c>
      <c r="H60" s="3" t="s">
        <v>66</v>
      </c>
      <c r="I60" s="28">
        <f>($E60*($H$1/12))/2</f>
        <v>57.264958333333333</v>
      </c>
      <c r="J60" s="28">
        <f t="shared" ref="J60:S61" si="9">($E60*($H$1/12))</f>
        <v>114.52991666666667</v>
      </c>
      <c r="K60" s="28">
        <f t="shared" si="9"/>
        <v>114.52991666666667</v>
      </c>
      <c r="L60" s="28">
        <f t="shared" si="9"/>
        <v>114.52991666666667</v>
      </c>
      <c r="M60" s="28">
        <f t="shared" si="9"/>
        <v>114.52991666666667</v>
      </c>
      <c r="N60" s="28">
        <f t="shared" si="9"/>
        <v>114.52991666666667</v>
      </c>
      <c r="O60" s="28">
        <f t="shared" si="9"/>
        <v>114.52991666666667</v>
      </c>
      <c r="P60" s="28">
        <f t="shared" si="9"/>
        <v>114.52991666666667</v>
      </c>
      <c r="Q60" s="28">
        <f t="shared" si="9"/>
        <v>114.52991666666667</v>
      </c>
      <c r="R60" s="28">
        <f t="shared" si="9"/>
        <v>114.52991666666667</v>
      </c>
      <c r="S60" s="28">
        <f t="shared" si="9"/>
        <v>114.52991666666667</v>
      </c>
      <c r="T60" s="28">
        <f t="shared" ref="T60:AC61" si="10">($E60*($H$1/12))</f>
        <v>114.52991666666667</v>
      </c>
      <c r="U60" s="28">
        <f t="shared" si="10"/>
        <v>114.52991666666667</v>
      </c>
      <c r="V60" s="28">
        <f t="shared" si="10"/>
        <v>114.52991666666667</v>
      </c>
      <c r="W60" s="28">
        <f t="shared" si="10"/>
        <v>114.52991666666667</v>
      </c>
      <c r="X60" s="28">
        <f t="shared" si="10"/>
        <v>114.52991666666667</v>
      </c>
      <c r="Y60" s="28">
        <f t="shared" si="10"/>
        <v>114.52991666666667</v>
      </c>
      <c r="Z60" s="28">
        <f t="shared" si="10"/>
        <v>114.52991666666667</v>
      </c>
      <c r="AA60" s="28">
        <f t="shared" si="10"/>
        <v>114.52991666666667</v>
      </c>
      <c r="AB60" s="28">
        <f t="shared" si="10"/>
        <v>114.52991666666667</v>
      </c>
      <c r="AC60" s="28">
        <f t="shared" si="10"/>
        <v>114.52991666666667</v>
      </c>
      <c r="AD60" s="28">
        <f t="shared" ref="AD60:AM61" si="11">($E60*($H$1/12))</f>
        <v>114.52991666666667</v>
      </c>
      <c r="AE60" s="28">
        <f t="shared" si="11"/>
        <v>114.52991666666667</v>
      </c>
      <c r="AF60" s="28">
        <f t="shared" si="11"/>
        <v>114.52991666666667</v>
      </c>
      <c r="AG60" s="28">
        <f t="shared" si="11"/>
        <v>114.52991666666667</v>
      </c>
      <c r="AH60" s="28">
        <f t="shared" si="11"/>
        <v>114.52991666666667</v>
      </c>
      <c r="AI60" s="28">
        <f t="shared" si="11"/>
        <v>114.52991666666667</v>
      </c>
      <c r="AJ60" s="28">
        <f t="shared" si="11"/>
        <v>114.52991666666667</v>
      </c>
      <c r="AK60" s="28">
        <f t="shared" si="11"/>
        <v>114.52991666666667</v>
      </c>
      <c r="AL60" s="28">
        <f t="shared" si="11"/>
        <v>114.52991666666667</v>
      </c>
      <c r="AM60" s="28">
        <f t="shared" si="11"/>
        <v>114.52991666666667</v>
      </c>
      <c r="AN60" s="28">
        <f t="shared" ref="AN60:AW61" si="12">($E60*($H$1/12))</f>
        <v>114.52991666666667</v>
      </c>
      <c r="AO60" s="28">
        <f t="shared" si="12"/>
        <v>114.52991666666667</v>
      </c>
      <c r="AP60" s="28">
        <f t="shared" si="12"/>
        <v>114.52991666666667</v>
      </c>
      <c r="AQ60" s="28">
        <f t="shared" si="12"/>
        <v>114.52991666666667</v>
      </c>
      <c r="AR60" s="28">
        <f t="shared" si="12"/>
        <v>114.52991666666667</v>
      </c>
      <c r="AS60" s="28">
        <f t="shared" si="12"/>
        <v>114.52991666666667</v>
      </c>
      <c r="AT60" s="28">
        <f t="shared" si="12"/>
        <v>114.52991666666667</v>
      </c>
      <c r="AU60" s="28">
        <f t="shared" si="12"/>
        <v>114.52991666666667</v>
      </c>
      <c r="AV60" s="28">
        <f t="shared" si="12"/>
        <v>114.52991666666667</v>
      </c>
      <c r="AW60" s="28">
        <f t="shared" si="12"/>
        <v>114.52991666666667</v>
      </c>
      <c r="AX60" s="28">
        <f t="shared" ref="AX60:BG61" si="13">($E60*($H$1/12))</f>
        <v>114.52991666666667</v>
      </c>
      <c r="AY60" s="28">
        <f t="shared" si="13"/>
        <v>114.52991666666667</v>
      </c>
      <c r="AZ60" s="28">
        <f t="shared" si="13"/>
        <v>114.52991666666667</v>
      </c>
      <c r="BA60" s="28">
        <f t="shared" si="13"/>
        <v>114.52991666666667</v>
      </c>
      <c r="BB60" s="28">
        <f t="shared" si="13"/>
        <v>114.52991666666667</v>
      </c>
      <c r="BC60" s="28">
        <f t="shared" si="13"/>
        <v>114.52991666666667</v>
      </c>
      <c r="BD60" s="28">
        <f t="shared" si="13"/>
        <v>114.52991666666667</v>
      </c>
      <c r="BE60" s="28">
        <f t="shared" si="13"/>
        <v>114.52991666666667</v>
      </c>
      <c r="BF60" s="28">
        <f t="shared" si="13"/>
        <v>114.52991666666667</v>
      </c>
      <c r="BG60" s="28">
        <f t="shared" si="13"/>
        <v>114.52991666666667</v>
      </c>
      <c r="BH60" s="28">
        <f t="shared" ref="BH60:BQ61" si="14">($E60*($H$1/12))</f>
        <v>114.52991666666667</v>
      </c>
      <c r="BI60" s="28">
        <f t="shared" si="14"/>
        <v>114.52991666666667</v>
      </c>
      <c r="BJ60" s="28">
        <f t="shared" si="14"/>
        <v>114.52991666666667</v>
      </c>
      <c r="BK60" s="28">
        <f t="shared" si="14"/>
        <v>114.52991666666667</v>
      </c>
      <c r="BL60" s="28">
        <f t="shared" si="14"/>
        <v>114.52991666666667</v>
      </c>
      <c r="BM60" s="28">
        <f t="shared" si="14"/>
        <v>114.52991666666667</v>
      </c>
      <c r="BN60" s="28">
        <f t="shared" si="14"/>
        <v>114.52991666666667</v>
      </c>
      <c r="BO60" s="28">
        <f t="shared" si="14"/>
        <v>114.52991666666667</v>
      </c>
      <c r="BP60" s="28">
        <f t="shared" si="14"/>
        <v>114.52991666666667</v>
      </c>
      <c r="BQ60" s="28">
        <f t="shared" si="14"/>
        <v>114.52991666666667</v>
      </c>
      <c r="BR60" s="28">
        <f t="shared" ref="BR60:CB61" si="15">($E60*($H$1/12))</f>
        <v>114.52991666666667</v>
      </c>
      <c r="BS60" s="28">
        <f t="shared" si="15"/>
        <v>114.52991666666667</v>
      </c>
      <c r="BT60" s="28">
        <f t="shared" si="15"/>
        <v>114.52991666666667</v>
      </c>
      <c r="BU60" s="28">
        <f t="shared" si="15"/>
        <v>114.52991666666667</v>
      </c>
      <c r="BV60" s="28">
        <f t="shared" si="15"/>
        <v>114.52991666666667</v>
      </c>
      <c r="BW60" s="28">
        <f t="shared" si="15"/>
        <v>114.52991666666667</v>
      </c>
      <c r="BX60" s="28">
        <f t="shared" si="15"/>
        <v>114.52991666666667</v>
      </c>
      <c r="BY60" s="28">
        <f t="shared" si="15"/>
        <v>114.52991666666667</v>
      </c>
      <c r="BZ60" s="28">
        <f t="shared" si="15"/>
        <v>114.52991666666667</v>
      </c>
      <c r="CA60" s="28">
        <f t="shared" si="15"/>
        <v>114.52991666666667</v>
      </c>
      <c r="CB60" s="28">
        <f t="shared" si="15"/>
        <v>114.52991666666667</v>
      </c>
      <c r="CC60" s="6"/>
    </row>
    <row r="61" spans="1:81">
      <c r="A61" s="1">
        <v>10044653</v>
      </c>
      <c r="B61" s="5">
        <v>40977</v>
      </c>
      <c r="C61" s="5">
        <v>41246</v>
      </c>
      <c r="D61" s="5">
        <v>41329.850856481484</v>
      </c>
      <c r="E61" s="4">
        <v>44.9</v>
      </c>
      <c r="F61" s="3" t="s">
        <v>0</v>
      </c>
      <c r="G61" s="3" t="s">
        <v>30</v>
      </c>
      <c r="H61" s="3" t="s">
        <v>26</v>
      </c>
      <c r="I61" s="28">
        <f>($E61*($H$1/12))/2</f>
        <v>0.18708333333333332</v>
      </c>
      <c r="J61" s="28">
        <f t="shared" si="9"/>
        <v>0.37416666666666665</v>
      </c>
      <c r="K61" s="28">
        <f t="shared" si="9"/>
        <v>0.37416666666666665</v>
      </c>
      <c r="L61" s="28">
        <f t="shared" si="9"/>
        <v>0.37416666666666665</v>
      </c>
      <c r="M61" s="28">
        <f t="shared" si="9"/>
        <v>0.37416666666666665</v>
      </c>
      <c r="N61" s="28">
        <f t="shared" si="9"/>
        <v>0.37416666666666665</v>
      </c>
      <c r="O61" s="28">
        <f t="shared" si="9"/>
        <v>0.37416666666666665</v>
      </c>
      <c r="P61" s="28">
        <f t="shared" si="9"/>
        <v>0.37416666666666665</v>
      </c>
      <c r="Q61" s="28">
        <f t="shared" si="9"/>
        <v>0.37416666666666665</v>
      </c>
      <c r="R61" s="28">
        <f t="shared" si="9"/>
        <v>0.37416666666666665</v>
      </c>
      <c r="S61" s="28">
        <f t="shared" si="9"/>
        <v>0.37416666666666665</v>
      </c>
      <c r="T61" s="28">
        <f t="shared" si="10"/>
        <v>0.37416666666666665</v>
      </c>
      <c r="U61" s="28">
        <f t="shared" si="10"/>
        <v>0.37416666666666665</v>
      </c>
      <c r="V61" s="28">
        <f t="shared" si="10"/>
        <v>0.37416666666666665</v>
      </c>
      <c r="W61" s="28">
        <f t="shared" si="10"/>
        <v>0.37416666666666665</v>
      </c>
      <c r="X61" s="28">
        <f t="shared" si="10"/>
        <v>0.37416666666666665</v>
      </c>
      <c r="Y61" s="28">
        <f t="shared" si="10"/>
        <v>0.37416666666666665</v>
      </c>
      <c r="Z61" s="28">
        <f t="shared" si="10"/>
        <v>0.37416666666666665</v>
      </c>
      <c r="AA61" s="28">
        <f t="shared" si="10"/>
        <v>0.37416666666666665</v>
      </c>
      <c r="AB61" s="28">
        <f t="shared" si="10"/>
        <v>0.37416666666666665</v>
      </c>
      <c r="AC61" s="28">
        <f t="shared" si="10"/>
        <v>0.37416666666666665</v>
      </c>
      <c r="AD61" s="28">
        <f t="shared" si="11"/>
        <v>0.37416666666666665</v>
      </c>
      <c r="AE61" s="28">
        <f t="shared" si="11"/>
        <v>0.37416666666666665</v>
      </c>
      <c r="AF61" s="28">
        <f t="shared" si="11"/>
        <v>0.37416666666666665</v>
      </c>
      <c r="AG61" s="28">
        <f t="shared" si="11"/>
        <v>0.37416666666666665</v>
      </c>
      <c r="AH61" s="28">
        <f t="shared" si="11"/>
        <v>0.37416666666666665</v>
      </c>
      <c r="AI61" s="28">
        <f t="shared" si="11"/>
        <v>0.37416666666666665</v>
      </c>
      <c r="AJ61" s="28">
        <f t="shared" si="11"/>
        <v>0.37416666666666665</v>
      </c>
      <c r="AK61" s="28">
        <f t="shared" si="11"/>
        <v>0.37416666666666665</v>
      </c>
      <c r="AL61" s="28">
        <f t="shared" si="11"/>
        <v>0.37416666666666665</v>
      </c>
      <c r="AM61" s="28">
        <f t="shared" si="11"/>
        <v>0.37416666666666665</v>
      </c>
      <c r="AN61" s="28">
        <f t="shared" si="12"/>
        <v>0.37416666666666665</v>
      </c>
      <c r="AO61" s="28">
        <f t="shared" si="12"/>
        <v>0.37416666666666665</v>
      </c>
      <c r="AP61" s="28">
        <f t="shared" si="12"/>
        <v>0.37416666666666665</v>
      </c>
      <c r="AQ61" s="28">
        <f t="shared" si="12"/>
        <v>0.37416666666666665</v>
      </c>
      <c r="AR61" s="28">
        <f t="shared" si="12"/>
        <v>0.37416666666666665</v>
      </c>
      <c r="AS61" s="28">
        <f t="shared" si="12"/>
        <v>0.37416666666666665</v>
      </c>
      <c r="AT61" s="28">
        <f t="shared" si="12"/>
        <v>0.37416666666666665</v>
      </c>
      <c r="AU61" s="28">
        <f t="shared" si="12"/>
        <v>0.37416666666666665</v>
      </c>
      <c r="AV61" s="28">
        <f t="shared" si="12"/>
        <v>0.37416666666666665</v>
      </c>
      <c r="AW61" s="28">
        <f t="shared" si="12"/>
        <v>0.37416666666666665</v>
      </c>
      <c r="AX61" s="28">
        <f t="shared" si="13"/>
        <v>0.37416666666666665</v>
      </c>
      <c r="AY61" s="28">
        <f t="shared" si="13"/>
        <v>0.37416666666666665</v>
      </c>
      <c r="AZ61" s="28">
        <f t="shared" si="13"/>
        <v>0.37416666666666665</v>
      </c>
      <c r="BA61" s="28">
        <f t="shared" si="13"/>
        <v>0.37416666666666665</v>
      </c>
      <c r="BB61" s="28">
        <f t="shared" si="13"/>
        <v>0.37416666666666665</v>
      </c>
      <c r="BC61" s="28">
        <f t="shared" si="13"/>
        <v>0.37416666666666665</v>
      </c>
      <c r="BD61" s="28">
        <f t="shared" si="13"/>
        <v>0.37416666666666665</v>
      </c>
      <c r="BE61" s="28">
        <f t="shared" si="13"/>
        <v>0.37416666666666665</v>
      </c>
      <c r="BF61" s="28">
        <f t="shared" si="13"/>
        <v>0.37416666666666665</v>
      </c>
      <c r="BG61" s="28">
        <f t="shared" si="13"/>
        <v>0.37416666666666665</v>
      </c>
      <c r="BH61" s="28">
        <f t="shared" si="14"/>
        <v>0.37416666666666665</v>
      </c>
      <c r="BI61" s="28">
        <f t="shared" si="14"/>
        <v>0.37416666666666665</v>
      </c>
      <c r="BJ61" s="28">
        <f t="shared" si="14"/>
        <v>0.37416666666666665</v>
      </c>
      <c r="BK61" s="28">
        <f t="shared" si="14"/>
        <v>0.37416666666666665</v>
      </c>
      <c r="BL61" s="28">
        <f t="shared" si="14"/>
        <v>0.37416666666666665</v>
      </c>
      <c r="BM61" s="28">
        <f t="shared" si="14"/>
        <v>0.37416666666666665</v>
      </c>
      <c r="BN61" s="28">
        <f t="shared" si="14"/>
        <v>0.37416666666666665</v>
      </c>
      <c r="BO61" s="28">
        <f t="shared" si="14"/>
        <v>0.37416666666666665</v>
      </c>
      <c r="BP61" s="28">
        <f t="shared" si="14"/>
        <v>0.37416666666666665</v>
      </c>
      <c r="BQ61" s="28">
        <f t="shared" si="14"/>
        <v>0.37416666666666665</v>
      </c>
      <c r="BR61" s="28">
        <f t="shared" si="15"/>
        <v>0.37416666666666665</v>
      </c>
      <c r="BS61" s="28">
        <f t="shared" si="15"/>
        <v>0.37416666666666665</v>
      </c>
      <c r="BT61" s="28">
        <f t="shared" si="15"/>
        <v>0.37416666666666665</v>
      </c>
      <c r="BU61" s="28">
        <f t="shared" si="15"/>
        <v>0.37416666666666665</v>
      </c>
      <c r="BV61" s="28">
        <f t="shared" si="15"/>
        <v>0.37416666666666665</v>
      </c>
      <c r="BW61" s="28">
        <f t="shared" si="15"/>
        <v>0.37416666666666665</v>
      </c>
      <c r="BX61" s="28">
        <f t="shared" si="15"/>
        <v>0.37416666666666665</v>
      </c>
      <c r="BY61" s="28">
        <f t="shared" si="15"/>
        <v>0.37416666666666665</v>
      </c>
      <c r="BZ61" s="28">
        <f t="shared" si="15"/>
        <v>0.37416666666666665</v>
      </c>
      <c r="CA61" s="28">
        <f t="shared" si="15"/>
        <v>0.37416666666666665</v>
      </c>
      <c r="CB61" s="28">
        <f t="shared" si="15"/>
        <v>0.37416666666666665</v>
      </c>
      <c r="CC61" s="6"/>
    </row>
    <row r="62" spans="1:81" hidden="1">
      <c r="A62" s="1">
        <v>10041464</v>
      </c>
      <c r="B62" s="5">
        <v>40602</v>
      </c>
      <c r="C62" s="5">
        <v>41229</v>
      </c>
      <c r="D62" s="5">
        <v>41329.850868055553</v>
      </c>
      <c r="E62" s="7">
        <v>0</v>
      </c>
      <c r="F62" s="3" t="s">
        <v>0</v>
      </c>
      <c r="G62" s="3" t="s">
        <v>217</v>
      </c>
      <c r="H62" s="3" t="s">
        <v>214</v>
      </c>
    </row>
    <row r="63" spans="1:81" ht="30">
      <c r="A63" s="1">
        <v>10044651</v>
      </c>
      <c r="B63" s="5">
        <v>40977</v>
      </c>
      <c r="C63" s="5">
        <v>41246</v>
      </c>
      <c r="D63" s="5">
        <v>41329.852534722224</v>
      </c>
      <c r="E63" s="4">
        <v>1526.11</v>
      </c>
      <c r="F63" s="3" t="s">
        <v>7</v>
      </c>
      <c r="G63" s="9" t="s">
        <v>35</v>
      </c>
      <c r="H63" s="3" t="s">
        <v>26</v>
      </c>
      <c r="I63" s="28">
        <f>($E63*($H$1/12))/2</f>
        <v>6.358791666666666</v>
      </c>
      <c r="J63" s="28">
        <f t="shared" ref="J63:S67" si="16">($E63*($H$1/12))</f>
        <v>12.717583333333332</v>
      </c>
      <c r="K63" s="28">
        <f t="shared" si="16"/>
        <v>12.717583333333332</v>
      </c>
      <c r="L63" s="28">
        <f t="shared" si="16"/>
        <v>12.717583333333332</v>
      </c>
      <c r="M63" s="28">
        <f t="shared" si="16"/>
        <v>12.717583333333332</v>
      </c>
      <c r="N63" s="28">
        <f t="shared" si="16"/>
        <v>12.717583333333332</v>
      </c>
      <c r="O63" s="28">
        <f t="shared" si="16"/>
        <v>12.717583333333332</v>
      </c>
      <c r="P63" s="28">
        <f t="shared" si="16"/>
        <v>12.717583333333332</v>
      </c>
      <c r="Q63" s="28">
        <f t="shared" si="16"/>
        <v>12.717583333333332</v>
      </c>
      <c r="R63" s="28">
        <f t="shared" si="16"/>
        <v>12.717583333333332</v>
      </c>
      <c r="S63" s="28">
        <f t="shared" si="16"/>
        <v>12.717583333333332</v>
      </c>
      <c r="T63" s="28">
        <f t="shared" ref="T63:AC67" si="17">($E63*($H$1/12))</f>
        <v>12.717583333333332</v>
      </c>
      <c r="U63" s="28">
        <f t="shared" si="17"/>
        <v>12.717583333333332</v>
      </c>
      <c r="V63" s="28">
        <f t="shared" si="17"/>
        <v>12.717583333333332</v>
      </c>
      <c r="W63" s="28">
        <f t="shared" si="17"/>
        <v>12.717583333333332</v>
      </c>
      <c r="X63" s="28">
        <f t="shared" si="17"/>
        <v>12.717583333333332</v>
      </c>
      <c r="Y63" s="28">
        <f t="shared" si="17"/>
        <v>12.717583333333332</v>
      </c>
      <c r="Z63" s="28">
        <f t="shared" si="17"/>
        <v>12.717583333333332</v>
      </c>
      <c r="AA63" s="28">
        <f t="shared" si="17"/>
        <v>12.717583333333332</v>
      </c>
      <c r="AB63" s="28">
        <f t="shared" si="17"/>
        <v>12.717583333333332</v>
      </c>
      <c r="AC63" s="28">
        <f t="shared" si="17"/>
        <v>12.717583333333332</v>
      </c>
      <c r="AD63" s="28">
        <f t="shared" ref="AD63:AM67" si="18">($E63*($H$1/12))</f>
        <v>12.717583333333332</v>
      </c>
      <c r="AE63" s="28">
        <f t="shared" si="18"/>
        <v>12.717583333333332</v>
      </c>
      <c r="AF63" s="28">
        <f t="shared" si="18"/>
        <v>12.717583333333332</v>
      </c>
      <c r="AG63" s="28">
        <f t="shared" si="18"/>
        <v>12.717583333333332</v>
      </c>
      <c r="AH63" s="28">
        <f t="shared" si="18"/>
        <v>12.717583333333332</v>
      </c>
      <c r="AI63" s="28">
        <f t="shared" si="18"/>
        <v>12.717583333333332</v>
      </c>
      <c r="AJ63" s="28">
        <f t="shared" si="18"/>
        <v>12.717583333333332</v>
      </c>
      <c r="AK63" s="28">
        <f t="shared" si="18"/>
        <v>12.717583333333332</v>
      </c>
      <c r="AL63" s="28">
        <f t="shared" si="18"/>
        <v>12.717583333333332</v>
      </c>
      <c r="AM63" s="28">
        <f t="shared" si="18"/>
        <v>12.717583333333332</v>
      </c>
      <c r="AN63" s="28">
        <f t="shared" ref="AN63:AW67" si="19">($E63*($H$1/12))</f>
        <v>12.717583333333332</v>
      </c>
      <c r="AO63" s="28">
        <f t="shared" si="19"/>
        <v>12.717583333333332</v>
      </c>
      <c r="AP63" s="28">
        <f t="shared" si="19"/>
        <v>12.717583333333332</v>
      </c>
      <c r="AQ63" s="28">
        <f t="shared" si="19"/>
        <v>12.717583333333332</v>
      </c>
      <c r="AR63" s="28">
        <f t="shared" si="19"/>
        <v>12.717583333333332</v>
      </c>
      <c r="AS63" s="28">
        <f t="shared" si="19"/>
        <v>12.717583333333332</v>
      </c>
      <c r="AT63" s="28">
        <f t="shared" si="19"/>
        <v>12.717583333333332</v>
      </c>
      <c r="AU63" s="28">
        <f t="shared" si="19"/>
        <v>12.717583333333332</v>
      </c>
      <c r="AV63" s="28">
        <f t="shared" si="19"/>
        <v>12.717583333333332</v>
      </c>
      <c r="AW63" s="28">
        <f t="shared" si="19"/>
        <v>12.717583333333332</v>
      </c>
      <c r="AX63" s="28">
        <f t="shared" ref="AX63:BG67" si="20">($E63*($H$1/12))</f>
        <v>12.717583333333332</v>
      </c>
      <c r="AY63" s="28">
        <f t="shared" si="20"/>
        <v>12.717583333333332</v>
      </c>
      <c r="AZ63" s="28">
        <f t="shared" si="20"/>
        <v>12.717583333333332</v>
      </c>
      <c r="BA63" s="28">
        <f t="shared" si="20"/>
        <v>12.717583333333332</v>
      </c>
      <c r="BB63" s="28">
        <f t="shared" si="20"/>
        <v>12.717583333333332</v>
      </c>
      <c r="BC63" s="28">
        <f t="shared" si="20"/>
        <v>12.717583333333332</v>
      </c>
      <c r="BD63" s="28">
        <f t="shared" si="20"/>
        <v>12.717583333333332</v>
      </c>
      <c r="BE63" s="28">
        <f t="shared" si="20"/>
        <v>12.717583333333332</v>
      </c>
      <c r="BF63" s="28">
        <f t="shared" si="20"/>
        <v>12.717583333333332</v>
      </c>
      <c r="BG63" s="28">
        <f t="shared" si="20"/>
        <v>12.717583333333332</v>
      </c>
      <c r="BH63" s="28">
        <f t="shared" ref="BH63:BQ67" si="21">($E63*($H$1/12))</f>
        <v>12.717583333333332</v>
      </c>
      <c r="BI63" s="28">
        <f t="shared" si="21"/>
        <v>12.717583333333332</v>
      </c>
      <c r="BJ63" s="28">
        <f t="shared" si="21"/>
        <v>12.717583333333332</v>
      </c>
      <c r="BK63" s="28">
        <f t="shared" si="21"/>
        <v>12.717583333333332</v>
      </c>
      <c r="BL63" s="28">
        <f t="shared" si="21"/>
        <v>12.717583333333332</v>
      </c>
      <c r="BM63" s="28">
        <f t="shared" si="21"/>
        <v>12.717583333333332</v>
      </c>
      <c r="BN63" s="28">
        <f t="shared" si="21"/>
        <v>12.717583333333332</v>
      </c>
      <c r="BO63" s="28">
        <f t="shared" si="21"/>
        <v>12.717583333333332</v>
      </c>
      <c r="BP63" s="28">
        <f t="shared" si="21"/>
        <v>12.717583333333332</v>
      </c>
      <c r="BQ63" s="28">
        <f t="shared" si="21"/>
        <v>12.717583333333332</v>
      </c>
      <c r="BR63" s="28">
        <f t="shared" ref="BR63:CB67" si="22">($E63*($H$1/12))</f>
        <v>12.717583333333332</v>
      </c>
      <c r="BS63" s="28">
        <f t="shared" si="22"/>
        <v>12.717583333333332</v>
      </c>
      <c r="BT63" s="28">
        <f t="shared" si="22"/>
        <v>12.717583333333332</v>
      </c>
      <c r="BU63" s="28">
        <f t="shared" si="22"/>
        <v>12.717583333333332</v>
      </c>
      <c r="BV63" s="28">
        <f t="shared" si="22"/>
        <v>12.717583333333332</v>
      </c>
      <c r="BW63" s="28">
        <f t="shared" si="22"/>
        <v>12.717583333333332</v>
      </c>
      <c r="BX63" s="28">
        <f t="shared" si="22"/>
        <v>12.717583333333332</v>
      </c>
      <c r="BY63" s="28">
        <f t="shared" si="22"/>
        <v>12.717583333333332</v>
      </c>
      <c r="BZ63" s="28">
        <f t="shared" si="22"/>
        <v>12.717583333333332</v>
      </c>
      <c r="CA63" s="28">
        <f t="shared" si="22"/>
        <v>12.717583333333332</v>
      </c>
      <c r="CB63" s="28">
        <f t="shared" si="22"/>
        <v>12.717583333333332</v>
      </c>
      <c r="CC63" s="6"/>
    </row>
    <row r="64" spans="1:81" ht="30">
      <c r="A64" s="1">
        <v>10044650</v>
      </c>
      <c r="B64" s="5">
        <v>40977</v>
      </c>
      <c r="C64" s="5">
        <v>41246</v>
      </c>
      <c r="D64" s="5">
        <v>41329.852858796294</v>
      </c>
      <c r="E64" s="4">
        <v>638.79999999999995</v>
      </c>
      <c r="F64" s="3" t="s">
        <v>0</v>
      </c>
      <c r="G64" s="9" t="s">
        <v>36</v>
      </c>
      <c r="H64" s="3" t="s">
        <v>26</v>
      </c>
      <c r="I64" s="28">
        <f>($E64*($H$1/12))/2</f>
        <v>2.6616666666666666</v>
      </c>
      <c r="J64" s="28">
        <f t="shared" si="16"/>
        <v>5.3233333333333333</v>
      </c>
      <c r="K64" s="28">
        <f t="shared" si="16"/>
        <v>5.3233333333333333</v>
      </c>
      <c r="L64" s="28">
        <f t="shared" si="16"/>
        <v>5.3233333333333333</v>
      </c>
      <c r="M64" s="28">
        <f t="shared" si="16"/>
        <v>5.3233333333333333</v>
      </c>
      <c r="N64" s="28">
        <f t="shared" si="16"/>
        <v>5.3233333333333333</v>
      </c>
      <c r="O64" s="28">
        <f t="shared" si="16"/>
        <v>5.3233333333333333</v>
      </c>
      <c r="P64" s="28">
        <f t="shared" si="16"/>
        <v>5.3233333333333333</v>
      </c>
      <c r="Q64" s="28">
        <f t="shared" si="16"/>
        <v>5.3233333333333333</v>
      </c>
      <c r="R64" s="28">
        <f t="shared" si="16"/>
        <v>5.3233333333333333</v>
      </c>
      <c r="S64" s="28">
        <f t="shared" si="16"/>
        <v>5.3233333333333333</v>
      </c>
      <c r="T64" s="28">
        <f t="shared" si="17"/>
        <v>5.3233333333333333</v>
      </c>
      <c r="U64" s="28">
        <f t="shared" si="17"/>
        <v>5.3233333333333333</v>
      </c>
      <c r="V64" s="28">
        <f t="shared" si="17"/>
        <v>5.3233333333333333</v>
      </c>
      <c r="W64" s="28">
        <f t="shared" si="17"/>
        <v>5.3233333333333333</v>
      </c>
      <c r="X64" s="28">
        <f t="shared" si="17"/>
        <v>5.3233333333333333</v>
      </c>
      <c r="Y64" s="28">
        <f t="shared" si="17"/>
        <v>5.3233333333333333</v>
      </c>
      <c r="Z64" s="28">
        <f t="shared" si="17"/>
        <v>5.3233333333333333</v>
      </c>
      <c r="AA64" s="28">
        <f t="shared" si="17"/>
        <v>5.3233333333333333</v>
      </c>
      <c r="AB64" s="28">
        <f t="shared" si="17"/>
        <v>5.3233333333333333</v>
      </c>
      <c r="AC64" s="28">
        <f t="shared" si="17"/>
        <v>5.3233333333333333</v>
      </c>
      <c r="AD64" s="28">
        <f t="shared" si="18"/>
        <v>5.3233333333333333</v>
      </c>
      <c r="AE64" s="28">
        <f t="shared" si="18"/>
        <v>5.3233333333333333</v>
      </c>
      <c r="AF64" s="28">
        <f t="shared" si="18"/>
        <v>5.3233333333333333</v>
      </c>
      <c r="AG64" s="28">
        <f t="shared" si="18"/>
        <v>5.3233333333333333</v>
      </c>
      <c r="AH64" s="28">
        <f t="shared" si="18"/>
        <v>5.3233333333333333</v>
      </c>
      <c r="AI64" s="28">
        <f t="shared" si="18"/>
        <v>5.3233333333333333</v>
      </c>
      <c r="AJ64" s="28">
        <f t="shared" si="18"/>
        <v>5.3233333333333333</v>
      </c>
      <c r="AK64" s="28">
        <f t="shared" si="18"/>
        <v>5.3233333333333333</v>
      </c>
      <c r="AL64" s="28">
        <f t="shared" si="18"/>
        <v>5.3233333333333333</v>
      </c>
      <c r="AM64" s="28">
        <f t="shared" si="18"/>
        <v>5.3233333333333333</v>
      </c>
      <c r="AN64" s="28">
        <f t="shared" si="19"/>
        <v>5.3233333333333333</v>
      </c>
      <c r="AO64" s="28">
        <f t="shared" si="19"/>
        <v>5.3233333333333333</v>
      </c>
      <c r="AP64" s="28">
        <f t="shared" si="19"/>
        <v>5.3233333333333333</v>
      </c>
      <c r="AQ64" s="28">
        <f t="shared" si="19"/>
        <v>5.3233333333333333</v>
      </c>
      <c r="AR64" s="28">
        <f t="shared" si="19"/>
        <v>5.3233333333333333</v>
      </c>
      <c r="AS64" s="28">
        <f t="shared" si="19"/>
        <v>5.3233333333333333</v>
      </c>
      <c r="AT64" s="28">
        <f t="shared" si="19"/>
        <v>5.3233333333333333</v>
      </c>
      <c r="AU64" s="28">
        <f t="shared" si="19"/>
        <v>5.3233333333333333</v>
      </c>
      <c r="AV64" s="28">
        <f t="shared" si="19"/>
        <v>5.3233333333333333</v>
      </c>
      <c r="AW64" s="28">
        <f t="shared" si="19"/>
        <v>5.3233333333333333</v>
      </c>
      <c r="AX64" s="28">
        <f t="shared" si="20"/>
        <v>5.3233333333333333</v>
      </c>
      <c r="AY64" s="28">
        <f t="shared" si="20"/>
        <v>5.3233333333333333</v>
      </c>
      <c r="AZ64" s="28">
        <f t="shared" si="20"/>
        <v>5.3233333333333333</v>
      </c>
      <c r="BA64" s="28">
        <f t="shared" si="20"/>
        <v>5.3233333333333333</v>
      </c>
      <c r="BB64" s="28">
        <f t="shared" si="20"/>
        <v>5.3233333333333333</v>
      </c>
      <c r="BC64" s="28">
        <f t="shared" si="20"/>
        <v>5.3233333333333333</v>
      </c>
      <c r="BD64" s="28">
        <f t="shared" si="20"/>
        <v>5.3233333333333333</v>
      </c>
      <c r="BE64" s="28">
        <f t="shared" si="20"/>
        <v>5.3233333333333333</v>
      </c>
      <c r="BF64" s="28">
        <f t="shared" si="20"/>
        <v>5.3233333333333333</v>
      </c>
      <c r="BG64" s="28">
        <f t="shared" si="20"/>
        <v>5.3233333333333333</v>
      </c>
      <c r="BH64" s="28">
        <f t="shared" si="21"/>
        <v>5.3233333333333333</v>
      </c>
      <c r="BI64" s="28">
        <f t="shared" si="21"/>
        <v>5.3233333333333333</v>
      </c>
      <c r="BJ64" s="28">
        <f t="shared" si="21"/>
        <v>5.3233333333333333</v>
      </c>
      <c r="BK64" s="28">
        <f t="shared" si="21"/>
        <v>5.3233333333333333</v>
      </c>
      <c r="BL64" s="28">
        <f t="shared" si="21"/>
        <v>5.3233333333333333</v>
      </c>
      <c r="BM64" s="28">
        <f t="shared" si="21"/>
        <v>5.3233333333333333</v>
      </c>
      <c r="BN64" s="28">
        <f t="shared" si="21"/>
        <v>5.3233333333333333</v>
      </c>
      <c r="BO64" s="28">
        <f t="shared" si="21"/>
        <v>5.3233333333333333</v>
      </c>
      <c r="BP64" s="28">
        <f t="shared" si="21"/>
        <v>5.3233333333333333</v>
      </c>
      <c r="BQ64" s="28">
        <f t="shared" si="21"/>
        <v>5.3233333333333333</v>
      </c>
      <c r="BR64" s="28">
        <f t="shared" si="22"/>
        <v>5.3233333333333333</v>
      </c>
      <c r="BS64" s="28">
        <f t="shared" si="22"/>
        <v>5.3233333333333333</v>
      </c>
      <c r="BT64" s="28">
        <f t="shared" si="22"/>
        <v>5.3233333333333333</v>
      </c>
      <c r="BU64" s="28">
        <f t="shared" si="22"/>
        <v>5.3233333333333333</v>
      </c>
      <c r="BV64" s="28">
        <f t="shared" si="22"/>
        <v>5.3233333333333333</v>
      </c>
      <c r="BW64" s="28">
        <f t="shared" si="22"/>
        <v>5.3233333333333333</v>
      </c>
      <c r="BX64" s="28">
        <f t="shared" si="22"/>
        <v>5.3233333333333333</v>
      </c>
      <c r="BY64" s="28">
        <f t="shared" si="22"/>
        <v>5.3233333333333333</v>
      </c>
      <c r="BZ64" s="28">
        <f t="shared" si="22"/>
        <v>5.3233333333333333</v>
      </c>
      <c r="CA64" s="28">
        <f t="shared" si="22"/>
        <v>5.3233333333333333</v>
      </c>
      <c r="CB64" s="28">
        <f t="shared" si="22"/>
        <v>5.3233333333333333</v>
      </c>
      <c r="CC64" s="6"/>
    </row>
    <row r="65" spans="1:81" ht="30">
      <c r="A65" s="1">
        <v>10044648</v>
      </c>
      <c r="B65" s="5">
        <v>40977</v>
      </c>
      <c r="C65" s="5">
        <v>41246</v>
      </c>
      <c r="D65" s="5">
        <v>41329.854027777779</v>
      </c>
      <c r="E65" s="4">
        <v>763.27</v>
      </c>
      <c r="F65" s="3" t="s">
        <v>0</v>
      </c>
      <c r="G65" s="9" t="s">
        <v>34</v>
      </c>
      <c r="H65" s="3" t="s">
        <v>26</v>
      </c>
      <c r="I65" s="28">
        <f>($E65*($H$1/12))/2</f>
        <v>3.1802916666666667</v>
      </c>
      <c r="J65" s="28">
        <f t="shared" si="16"/>
        <v>6.3605833333333335</v>
      </c>
      <c r="K65" s="28">
        <f t="shared" si="16"/>
        <v>6.3605833333333335</v>
      </c>
      <c r="L65" s="28">
        <f t="shared" si="16"/>
        <v>6.3605833333333335</v>
      </c>
      <c r="M65" s="28">
        <f t="shared" si="16"/>
        <v>6.3605833333333335</v>
      </c>
      <c r="N65" s="28">
        <f t="shared" si="16"/>
        <v>6.3605833333333335</v>
      </c>
      <c r="O65" s="28">
        <f t="shared" si="16"/>
        <v>6.3605833333333335</v>
      </c>
      <c r="P65" s="28">
        <f t="shared" si="16"/>
        <v>6.3605833333333335</v>
      </c>
      <c r="Q65" s="28">
        <f t="shared" si="16"/>
        <v>6.3605833333333335</v>
      </c>
      <c r="R65" s="28">
        <f t="shared" si="16"/>
        <v>6.3605833333333335</v>
      </c>
      <c r="S65" s="28">
        <f t="shared" si="16"/>
        <v>6.3605833333333335</v>
      </c>
      <c r="T65" s="28">
        <f t="shared" si="17"/>
        <v>6.3605833333333335</v>
      </c>
      <c r="U65" s="28">
        <f t="shared" si="17"/>
        <v>6.3605833333333335</v>
      </c>
      <c r="V65" s="28">
        <f t="shared" si="17"/>
        <v>6.3605833333333335</v>
      </c>
      <c r="W65" s="28">
        <f t="shared" si="17"/>
        <v>6.3605833333333335</v>
      </c>
      <c r="X65" s="28">
        <f t="shared" si="17"/>
        <v>6.3605833333333335</v>
      </c>
      <c r="Y65" s="28">
        <f t="shared" si="17"/>
        <v>6.3605833333333335</v>
      </c>
      <c r="Z65" s="28">
        <f t="shared" si="17"/>
        <v>6.3605833333333335</v>
      </c>
      <c r="AA65" s="28">
        <f t="shared" si="17"/>
        <v>6.3605833333333335</v>
      </c>
      <c r="AB65" s="28">
        <f t="shared" si="17"/>
        <v>6.3605833333333335</v>
      </c>
      <c r="AC65" s="28">
        <f t="shared" si="17"/>
        <v>6.3605833333333335</v>
      </c>
      <c r="AD65" s="28">
        <f t="shared" si="18"/>
        <v>6.3605833333333335</v>
      </c>
      <c r="AE65" s="28">
        <f t="shared" si="18"/>
        <v>6.3605833333333335</v>
      </c>
      <c r="AF65" s="28">
        <f t="shared" si="18"/>
        <v>6.3605833333333335</v>
      </c>
      <c r="AG65" s="28">
        <f t="shared" si="18"/>
        <v>6.3605833333333335</v>
      </c>
      <c r="AH65" s="28">
        <f t="shared" si="18"/>
        <v>6.3605833333333335</v>
      </c>
      <c r="AI65" s="28">
        <f t="shared" si="18"/>
        <v>6.3605833333333335</v>
      </c>
      <c r="AJ65" s="28">
        <f t="shared" si="18"/>
        <v>6.3605833333333335</v>
      </c>
      <c r="AK65" s="28">
        <f t="shared" si="18"/>
        <v>6.3605833333333335</v>
      </c>
      <c r="AL65" s="28">
        <f t="shared" si="18"/>
        <v>6.3605833333333335</v>
      </c>
      <c r="AM65" s="28">
        <f t="shared" si="18"/>
        <v>6.3605833333333335</v>
      </c>
      <c r="AN65" s="28">
        <f t="shared" si="19"/>
        <v>6.3605833333333335</v>
      </c>
      <c r="AO65" s="28">
        <f t="shared" si="19"/>
        <v>6.3605833333333335</v>
      </c>
      <c r="AP65" s="28">
        <f t="shared" si="19"/>
        <v>6.3605833333333335</v>
      </c>
      <c r="AQ65" s="28">
        <f t="shared" si="19"/>
        <v>6.3605833333333335</v>
      </c>
      <c r="AR65" s="28">
        <f t="shared" si="19"/>
        <v>6.3605833333333335</v>
      </c>
      <c r="AS65" s="28">
        <f t="shared" si="19"/>
        <v>6.3605833333333335</v>
      </c>
      <c r="AT65" s="28">
        <f t="shared" si="19"/>
        <v>6.3605833333333335</v>
      </c>
      <c r="AU65" s="28">
        <f t="shared" si="19"/>
        <v>6.3605833333333335</v>
      </c>
      <c r="AV65" s="28">
        <f t="shared" si="19"/>
        <v>6.3605833333333335</v>
      </c>
      <c r="AW65" s="28">
        <f t="shared" si="19"/>
        <v>6.3605833333333335</v>
      </c>
      <c r="AX65" s="28">
        <f t="shared" si="20"/>
        <v>6.3605833333333335</v>
      </c>
      <c r="AY65" s="28">
        <f t="shared" si="20"/>
        <v>6.3605833333333335</v>
      </c>
      <c r="AZ65" s="28">
        <f t="shared" si="20"/>
        <v>6.3605833333333335</v>
      </c>
      <c r="BA65" s="28">
        <f t="shared" si="20"/>
        <v>6.3605833333333335</v>
      </c>
      <c r="BB65" s="28">
        <f t="shared" si="20"/>
        <v>6.3605833333333335</v>
      </c>
      <c r="BC65" s="28">
        <f t="shared" si="20"/>
        <v>6.3605833333333335</v>
      </c>
      <c r="BD65" s="28">
        <f t="shared" si="20"/>
        <v>6.3605833333333335</v>
      </c>
      <c r="BE65" s="28">
        <f t="shared" si="20"/>
        <v>6.3605833333333335</v>
      </c>
      <c r="BF65" s="28">
        <f t="shared" si="20"/>
        <v>6.3605833333333335</v>
      </c>
      <c r="BG65" s="28">
        <f t="shared" si="20"/>
        <v>6.3605833333333335</v>
      </c>
      <c r="BH65" s="28">
        <f t="shared" si="21"/>
        <v>6.3605833333333335</v>
      </c>
      <c r="BI65" s="28">
        <f t="shared" si="21"/>
        <v>6.3605833333333335</v>
      </c>
      <c r="BJ65" s="28">
        <f t="shared" si="21"/>
        <v>6.3605833333333335</v>
      </c>
      <c r="BK65" s="28">
        <f t="shared" si="21"/>
        <v>6.3605833333333335</v>
      </c>
      <c r="BL65" s="28">
        <f t="shared" si="21"/>
        <v>6.3605833333333335</v>
      </c>
      <c r="BM65" s="28">
        <f t="shared" si="21"/>
        <v>6.3605833333333335</v>
      </c>
      <c r="BN65" s="28">
        <f t="shared" si="21"/>
        <v>6.3605833333333335</v>
      </c>
      <c r="BO65" s="28">
        <f t="shared" si="21"/>
        <v>6.3605833333333335</v>
      </c>
      <c r="BP65" s="28">
        <f t="shared" si="21"/>
        <v>6.3605833333333335</v>
      </c>
      <c r="BQ65" s="28">
        <f t="shared" si="21"/>
        <v>6.3605833333333335</v>
      </c>
      <c r="BR65" s="28">
        <f t="shared" si="22"/>
        <v>6.3605833333333335</v>
      </c>
      <c r="BS65" s="28">
        <f t="shared" si="22"/>
        <v>6.3605833333333335</v>
      </c>
      <c r="BT65" s="28">
        <f t="shared" si="22"/>
        <v>6.3605833333333335</v>
      </c>
      <c r="BU65" s="28">
        <f t="shared" si="22"/>
        <v>6.3605833333333335</v>
      </c>
      <c r="BV65" s="28">
        <f t="shared" si="22"/>
        <v>6.3605833333333335</v>
      </c>
      <c r="BW65" s="28">
        <f t="shared" si="22"/>
        <v>6.3605833333333335</v>
      </c>
      <c r="BX65" s="28">
        <f t="shared" si="22"/>
        <v>6.3605833333333335</v>
      </c>
      <c r="BY65" s="28">
        <f t="shared" si="22"/>
        <v>6.3605833333333335</v>
      </c>
      <c r="BZ65" s="28">
        <f t="shared" si="22"/>
        <v>6.3605833333333335</v>
      </c>
      <c r="CA65" s="28">
        <f t="shared" si="22"/>
        <v>6.3605833333333335</v>
      </c>
      <c r="CB65" s="28">
        <f t="shared" si="22"/>
        <v>6.3605833333333335</v>
      </c>
      <c r="CC65" s="6"/>
    </row>
    <row r="66" spans="1:81" ht="30">
      <c r="A66" s="1">
        <v>10044652</v>
      </c>
      <c r="B66" s="5">
        <v>40977</v>
      </c>
      <c r="C66" s="5">
        <v>41246</v>
      </c>
      <c r="D66" s="5">
        <v>41329.854861111111</v>
      </c>
      <c r="E66" s="4">
        <v>508.85</v>
      </c>
      <c r="F66" s="3" t="s">
        <v>0</v>
      </c>
      <c r="G66" s="9" t="s">
        <v>32</v>
      </c>
      <c r="H66" s="3" t="s">
        <v>26</v>
      </c>
      <c r="I66" s="28">
        <f>($E66*($H$1/12))/2</f>
        <v>2.1202083333333333</v>
      </c>
      <c r="J66" s="28">
        <f t="shared" si="16"/>
        <v>4.2404166666666665</v>
      </c>
      <c r="K66" s="28">
        <f t="shared" si="16"/>
        <v>4.2404166666666665</v>
      </c>
      <c r="L66" s="28">
        <f t="shared" si="16"/>
        <v>4.2404166666666665</v>
      </c>
      <c r="M66" s="28">
        <f t="shared" si="16"/>
        <v>4.2404166666666665</v>
      </c>
      <c r="N66" s="28">
        <f t="shared" si="16"/>
        <v>4.2404166666666665</v>
      </c>
      <c r="O66" s="28">
        <f t="shared" si="16"/>
        <v>4.2404166666666665</v>
      </c>
      <c r="P66" s="28">
        <f t="shared" si="16"/>
        <v>4.2404166666666665</v>
      </c>
      <c r="Q66" s="28">
        <f t="shared" si="16"/>
        <v>4.2404166666666665</v>
      </c>
      <c r="R66" s="28">
        <f t="shared" si="16"/>
        <v>4.2404166666666665</v>
      </c>
      <c r="S66" s="28">
        <f t="shared" si="16"/>
        <v>4.2404166666666665</v>
      </c>
      <c r="T66" s="28">
        <f t="shared" si="17"/>
        <v>4.2404166666666665</v>
      </c>
      <c r="U66" s="28">
        <f t="shared" si="17"/>
        <v>4.2404166666666665</v>
      </c>
      <c r="V66" s="28">
        <f t="shared" si="17"/>
        <v>4.2404166666666665</v>
      </c>
      <c r="W66" s="28">
        <f t="shared" si="17"/>
        <v>4.2404166666666665</v>
      </c>
      <c r="X66" s="28">
        <f t="shared" si="17"/>
        <v>4.2404166666666665</v>
      </c>
      <c r="Y66" s="28">
        <f t="shared" si="17"/>
        <v>4.2404166666666665</v>
      </c>
      <c r="Z66" s="28">
        <f t="shared" si="17"/>
        <v>4.2404166666666665</v>
      </c>
      <c r="AA66" s="28">
        <f t="shared" si="17"/>
        <v>4.2404166666666665</v>
      </c>
      <c r="AB66" s="28">
        <f t="shared" si="17"/>
        <v>4.2404166666666665</v>
      </c>
      <c r="AC66" s="28">
        <f t="shared" si="17"/>
        <v>4.2404166666666665</v>
      </c>
      <c r="AD66" s="28">
        <f t="shared" si="18"/>
        <v>4.2404166666666665</v>
      </c>
      <c r="AE66" s="28">
        <f t="shared" si="18"/>
        <v>4.2404166666666665</v>
      </c>
      <c r="AF66" s="28">
        <f t="shared" si="18"/>
        <v>4.2404166666666665</v>
      </c>
      <c r="AG66" s="28">
        <f t="shared" si="18"/>
        <v>4.2404166666666665</v>
      </c>
      <c r="AH66" s="28">
        <f t="shared" si="18"/>
        <v>4.2404166666666665</v>
      </c>
      <c r="AI66" s="28">
        <f t="shared" si="18"/>
        <v>4.2404166666666665</v>
      </c>
      <c r="AJ66" s="28">
        <f t="shared" si="18"/>
        <v>4.2404166666666665</v>
      </c>
      <c r="AK66" s="28">
        <f t="shared" si="18"/>
        <v>4.2404166666666665</v>
      </c>
      <c r="AL66" s="28">
        <f t="shared" si="18"/>
        <v>4.2404166666666665</v>
      </c>
      <c r="AM66" s="28">
        <f t="shared" si="18"/>
        <v>4.2404166666666665</v>
      </c>
      <c r="AN66" s="28">
        <f t="shared" si="19"/>
        <v>4.2404166666666665</v>
      </c>
      <c r="AO66" s="28">
        <f t="shared" si="19"/>
        <v>4.2404166666666665</v>
      </c>
      <c r="AP66" s="28">
        <f t="shared" si="19"/>
        <v>4.2404166666666665</v>
      </c>
      <c r="AQ66" s="28">
        <f t="shared" si="19"/>
        <v>4.2404166666666665</v>
      </c>
      <c r="AR66" s="28">
        <f t="shared" si="19"/>
        <v>4.2404166666666665</v>
      </c>
      <c r="AS66" s="28">
        <f t="shared" si="19"/>
        <v>4.2404166666666665</v>
      </c>
      <c r="AT66" s="28">
        <f t="shared" si="19"/>
        <v>4.2404166666666665</v>
      </c>
      <c r="AU66" s="28">
        <f t="shared" si="19"/>
        <v>4.2404166666666665</v>
      </c>
      <c r="AV66" s="28">
        <f t="shared" si="19"/>
        <v>4.2404166666666665</v>
      </c>
      <c r="AW66" s="28">
        <f t="shared" si="19"/>
        <v>4.2404166666666665</v>
      </c>
      <c r="AX66" s="28">
        <f t="shared" si="20"/>
        <v>4.2404166666666665</v>
      </c>
      <c r="AY66" s="28">
        <f t="shared" si="20"/>
        <v>4.2404166666666665</v>
      </c>
      <c r="AZ66" s="28">
        <f t="shared" si="20"/>
        <v>4.2404166666666665</v>
      </c>
      <c r="BA66" s="28">
        <f t="shared" si="20"/>
        <v>4.2404166666666665</v>
      </c>
      <c r="BB66" s="28">
        <f t="shared" si="20"/>
        <v>4.2404166666666665</v>
      </c>
      <c r="BC66" s="28">
        <f t="shared" si="20"/>
        <v>4.2404166666666665</v>
      </c>
      <c r="BD66" s="28">
        <f t="shared" si="20"/>
        <v>4.2404166666666665</v>
      </c>
      <c r="BE66" s="28">
        <f t="shared" si="20"/>
        <v>4.2404166666666665</v>
      </c>
      <c r="BF66" s="28">
        <f t="shared" si="20"/>
        <v>4.2404166666666665</v>
      </c>
      <c r="BG66" s="28">
        <f t="shared" si="20"/>
        <v>4.2404166666666665</v>
      </c>
      <c r="BH66" s="28">
        <f t="shared" si="21"/>
        <v>4.2404166666666665</v>
      </c>
      <c r="BI66" s="28">
        <f t="shared" si="21"/>
        <v>4.2404166666666665</v>
      </c>
      <c r="BJ66" s="28">
        <f t="shared" si="21"/>
        <v>4.2404166666666665</v>
      </c>
      <c r="BK66" s="28">
        <f t="shared" si="21"/>
        <v>4.2404166666666665</v>
      </c>
      <c r="BL66" s="28">
        <f t="shared" si="21"/>
        <v>4.2404166666666665</v>
      </c>
      <c r="BM66" s="28">
        <f t="shared" si="21"/>
        <v>4.2404166666666665</v>
      </c>
      <c r="BN66" s="28">
        <f t="shared" si="21"/>
        <v>4.2404166666666665</v>
      </c>
      <c r="BO66" s="28">
        <f t="shared" si="21"/>
        <v>4.2404166666666665</v>
      </c>
      <c r="BP66" s="28">
        <f t="shared" si="21"/>
        <v>4.2404166666666665</v>
      </c>
      <c r="BQ66" s="28">
        <f t="shared" si="21"/>
        <v>4.2404166666666665</v>
      </c>
      <c r="BR66" s="28">
        <f t="shared" si="22"/>
        <v>4.2404166666666665</v>
      </c>
      <c r="BS66" s="28">
        <f t="shared" si="22"/>
        <v>4.2404166666666665</v>
      </c>
      <c r="BT66" s="28">
        <f t="shared" si="22"/>
        <v>4.2404166666666665</v>
      </c>
      <c r="BU66" s="28">
        <f t="shared" si="22"/>
        <v>4.2404166666666665</v>
      </c>
      <c r="BV66" s="28">
        <f t="shared" si="22"/>
        <v>4.2404166666666665</v>
      </c>
      <c r="BW66" s="28">
        <f t="shared" si="22"/>
        <v>4.2404166666666665</v>
      </c>
      <c r="BX66" s="28">
        <f t="shared" si="22"/>
        <v>4.2404166666666665</v>
      </c>
      <c r="BY66" s="28">
        <f t="shared" si="22"/>
        <v>4.2404166666666665</v>
      </c>
      <c r="BZ66" s="28">
        <f t="shared" si="22"/>
        <v>4.2404166666666665</v>
      </c>
      <c r="CA66" s="28">
        <f t="shared" si="22"/>
        <v>4.2404166666666665</v>
      </c>
      <c r="CB66" s="28">
        <f t="shared" si="22"/>
        <v>4.2404166666666665</v>
      </c>
      <c r="CC66" s="6"/>
    </row>
    <row r="67" spans="1:81" ht="30">
      <c r="A67" s="1">
        <v>10044649</v>
      </c>
      <c r="B67" s="5">
        <v>40977</v>
      </c>
      <c r="C67" s="5">
        <v>41246</v>
      </c>
      <c r="D67" s="5">
        <v>41329.85533564815</v>
      </c>
      <c r="E67" s="4">
        <v>254.42</v>
      </c>
      <c r="F67" s="3" t="s">
        <v>0</v>
      </c>
      <c r="G67" s="9" t="s">
        <v>33</v>
      </c>
      <c r="H67" s="3" t="s">
        <v>26</v>
      </c>
      <c r="I67" s="28">
        <f>($E67*($H$1/12))/2</f>
        <v>1.0600833333333333</v>
      </c>
      <c r="J67" s="28">
        <f t="shared" si="16"/>
        <v>2.1201666666666665</v>
      </c>
      <c r="K67" s="28">
        <f t="shared" si="16"/>
        <v>2.1201666666666665</v>
      </c>
      <c r="L67" s="28">
        <f t="shared" si="16"/>
        <v>2.1201666666666665</v>
      </c>
      <c r="M67" s="28">
        <f t="shared" si="16"/>
        <v>2.1201666666666665</v>
      </c>
      <c r="N67" s="28">
        <f t="shared" si="16"/>
        <v>2.1201666666666665</v>
      </c>
      <c r="O67" s="28">
        <f t="shared" si="16"/>
        <v>2.1201666666666665</v>
      </c>
      <c r="P67" s="28">
        <f t="shared" si="16"/>
        <v>2.1201666666666665</v>
      </c>
      <c r="Q67" s="28">
        <f t="shared" si="16"/>
        <v>2.1201666666666665</v>
      </c>
      <c r="R67" s="28">
        <f t="shared" si="16"/>
        <v>2.1201666666666665</v>
      </c>
      <c r="S67" s="28">
        <f t="shared" si="16"/>
        <v>2.1201666666666665</v>
      </c>
      <c r="T67" s="28">
        <f t="shared" si="17"/>
        <v>2.1201666666666665</v>
      </c>
      <c r="U67" s="28">
        <f t="shared" si="17"/>
        <v>2.1201666666666665</v>
      </c>
      <c r="V67" s="28">
        <f t="shared" si="17"/>
        <v>2.1201666666666665</v>
      </c>
      <c r="W67" s="28">
        <f t="shared" si="17"/>
        <v>2.1201666666666665</v>
      </c>
      <c r="X67" s="28">
        <f t="shared" si="17"/>
        <v>2.1201666666666665</v>
      </c>
      <c r="Y67" s="28">
        <f t="shared" si="17"/>
        <v>2.1201666666666665</v>
      </c>
      <c r="Z67" s="28">
        <f t="shared" si="17"/>
        <v>2.1201666666666665</v>
      </c>
      <c r="AA67" s="28">
        <f t="shared" si="17"/>
        <v>2.1201666666666665</v>
      </c>
      <c r="AB67" s="28">
        <f t="shared" si="17"/>
        <v>2.1201666666666665</v>
      </c>
      <c r="AC67" s="28">
        <f t="shared" si="17"/>
        <v>2.1201666666666665</v>
      </c>
      <c r="AD67" s="28">
        <f t="shared" si="18"/>
        <v>2.1201666666666665</v>
      </c>
      <c r="AE67" s="28">
        <f t="shared" si="18"/>
        <v>2.1201666666666665</v>
      </c>
      <c r="AF67" s="28">
        <f t="shared" si="18"/>
        <v>2.1201666666666665</v>
      </c>
      <c r="AG67" s="28">
        <f t="shared" si="18"/>
        <v>2.1201666666666665</v>
      </c>
      <c r="AH67" s="28">
        <f t="shared" si="18"/>
        <v>2.1201666666666665</v>
      </c>
      <c r="AI67" s="28">
        <f t="shared" si="18"/>
        <v>2.1201666666666665</v>
      </c>
      <c r="AJ67" s="28">
        <f t="shared" si="18"/>
        <v>2.1201666666666665</v>
      </c>
      <c r="AK67" s="28">
        <f t="shared" si="18"/>
        <v>2.1201666666666665</v>
      </c>
      <c r="AL67" s="28">
        <f t="shared" si="18"/>
        <v>2.1201666666666665</v>
      </c>
      <c r="AM67" s="28">
        <f t="shared" si="18"/>
        <v>2.1201666666666665</v>
      </c>
      <c r="AN67" s="28">
        <f t="shared" si="19"/>
        <v>2.1201666666666665</v>
      </c>
      <c r="AO67" s="28">
        <f t="shared" si="19"/>
        <v>2.1201666666666665</v>
      </c>
      <c r="AP67" s="28">
        <f t="shared" si="19"/>
        <v>2.1201666666666665</v>
      </c>
      <c r="AQ67" s="28">
        <f t="shared" si="19"/>
        <v>2.1201666666666665</v>
      </c>
      <c r="AR67" s="28">
        <f t="shared" si="19"/>
        <v>2.1201666666666665</v>
      </c>
      <c r="AS67" s="28">
        <f t="shared" si="19"/>
        <v>2.1201666666666665</v>
      </c>
      <c r="AT67" s="28">
        <f t="shared" si="19"/>
        <v>2.1201666666666665</v>
      </c>
      <c r="AU67" s="28">
        <f t="shared" si="19"/>
        <v>2.1201666666666665</v>
      </c>
      <c r="AV67" s="28">
        <f t="shared" si="19"/>
        <v>2.1201666666666665</v>
      </c>
      <c r="AW67" s="28">
        <f t="shared" si="19"/>
        <v>2.1201666666666665</v>
      </c>
      <c r="AX67" s="28">
        <f t="shared" si="20"/>
        <v>2.1201666666666665</v>
      </c>
      <c r="AY67" s="28">
        <f t="shared" si="20"/>
        <v>2.1201666666666665</v>
      </c>
      <c r="AZ67" s="28">
        <f t="shared" si="20"/>
        <v>2.1201666666666665</v>
      </c>
      <c r="BA67" s="28">
        <f t="shared" si="20"/>
        <v>2.1201666666666665</v>
      </c>
      <c r="BB67" s="28">
        <f t="shared" si="20"/>
        <v>2.1201666666666665</v>
      </c>
      <c r="BC67" s="28">
        <f t="shared" si="20"/>
        <v>2.1201666666666665</v>
      </c>
      <c r="BD67" s="28">
        <f t="shared" si="20"/>
        <v>2.1201666666666665</v>
      </c>
      <c r="BE67" s="28">
        <f t="shared" si="20"/>
        <v>2.1201666666666665</v>
      </c>
      <c r="BF67" s="28">
        <f t="shared" si="20"/>
        <v>2.1201666666666665</v>
      </c>
      <c r="BG67" s="28">
        <f t="shared" si="20"/>
        <v>2.1201666666666665</v>
      </c>
      <c r="BH67" s="28">
        <f t="shared" si="21"/>
        <v>2.1201666666666665</v>
      </c>
      <c r="BI67" s="28">
        <f t="shared" si="21"/>
        <v>2.1201666666666665</v>
      </c>
      <c r="BJ67" s="28">
        <f t="shared" si="21"/>
        <v>2.1201666666666665</v>
      </c>
      <c r="BK67" s="28">
        <f t="shared" si="21"/>
        <v>2.1201666666666665</v>
      </c>
      <c r="BL67" s="28">
        <f t="shared" si="21"/>
        <v>2.1201666666666665</v>
      </c>
      <c r="BM67" s="28">
        <f t="shared" si="21"/>
        <v>2.1201666666666665</v>
      </c>
      <c r="BN67" s="28">
        <f t="shared" si="21"/>
        <v>2.1201666666666665</v>
      </c>
      <c r="BO67" s="28">
        <f t="shared" si="21"/>
        <v>2.1201666666666665</v>
      </c>
      <c r="BP67" s="28">
        <f t="shared" si="21"/>
        <v>2.1201666666666665</v>
      </c>
      <c r="BQ67" s="28">
        <f t="shared" si="21"/>
        <v>2.1201666666666665</v>
      </c>
      <c r="BR67" s="28">
        <f t="shared" si="22"/>
        <v>2.1201666666666665</v>
      </c>
      <c r="BS67" s="28">
        <f t="shared" si="22"/>
        <v>2.1201666666666665</v>
      </c>
      <c r="BT67" s="28">
        <f t="shared" si="22"/>
        <v>2.1201666666666665</v>
      </c>
      <c r="BU67" s="28">
        <f t="shared" si="22"/>
        <v>2.1201666666666665</v>
      </c>
      <c r="BV67" s="28">
        <f t="shared" si="22"/>
        <v>2.1201666666666665</v>
      </c>
      <c r="BW67" s="28">
        <f t="shared" si="22"/>
        <v>2.1201666666666665</v>
      </c>
      <c r="BX67" s="28">
        <f t="shared" si="22"/>
        <v>2.1201666666666665</v>
      </c>
      <c r="BY67" s="28">
        <f t="shared" si="22"/>
        <v>2.1201666666666665</v>
      </c>
      <c r="BZ67" s="28">
        <f t="shared" si="22"/>
        <v>2.1201666666666665</v>
      </c>
      <c r="CA67" s="28">
        <f t="shared" si="22"/>
        <v>2.1201666666666665</v>
      </c>
      <c r="CB67" s="28">
        <f t="shared" si="22"/>
        <v>2.1201666666666665</v>
      </c>
      <c r="CC67" s="6"/>
    </row>
    <row r="68" spans="1:81" hidden="1">
      <c r="A68" s="1">
        <v>99730821</v>
      </c>
      <c r="B68" s="5">
        <v>40007</v>
      </c>
      <c r="C68" s="5">
        <v>40378</v>
      </c>
      <c r="D68" s="5">
        <v>41334.454340277778</v>
      </c>
      <c r="E68" s="7">
        <v>0</v>
      </c>
      <c r="F68" s="3" t="s">
        <v>0</v>
      </c>
      <c r="G68" s="3" t="s">
        <v>217</v>
      </c>
      <c r="H68" s="3" t="s">
        <v>214</v>
      </c>
    </row>
    <row r="69" spans="1:81" ht="180">
      <c r="A69" s="1">
        <v>10043901</v>
      </c>
      <c r="B69" s="5">
        <v>40913</v>
      </c>
      <c r="C69" s="5">
        <v>41260</v>
      </c>
      <c r="D69" s="5">
        <v>41334.604953703703</v>
      </c>
      <c r="E69" s="4">
        <v>10305.49</v>
      </c>
      <c r="F69" s="3" t="s">
        <v>0</v>
      </c>
      <c r="G69" s="9" t="s">
        <v>48</v>
      </c>
      <c r="H69" s="3" t="s">
        <v>26</v>
      </c>
      <c r="I69" s="28">
        <f>($E69*($H$1/12))/2</f>
        <v>42.939541666666663</v>
      </c>
      <c r="J69" s="28">
        <f t="shared" ref="J69:S72" si="23">($E69*($H$1/12))</f>
        <v>85.879083333333327</v>
      </c>
      <c r="K69" s="28">
        <f t="shared" si="23"/>
        <v>85.879083333333327</v>
      </c>
      <c r="L69" s="28">
        <f t="shared" si="23"/>
        <v>85.879083333333327</v>
      </c>
      <c r="M69" s="28">
        <f t="shared" si="23"/>
        <v>85.879083333333327</v>
      </c>
      <c r="N69" s="28">
        <f t="shared" si="23"/>
        <v>85.879083333333327</v>
      </c>
      <c r="O69" s="28">
        <f t="shared" si="23"/>
        <v>85.879083333333327</v>
      </c>
      <c r="P69" s="28">
        <f t="shared" si="23"/>
        <v>85.879083333333327</v>
      </c>
      <c r="Q69" s="28">
        <f t="shared" si="23"/>
        <v>85.879083333333327</v>
      </c>
      <c r="R69" s="28">
        <f t="shared" si="23"/>
        <v>85.879083333333327</v>
      </c>
      <c r="S69" s="28">
        <f t="shared" si="23"/>
        <v>85.879083333333327</v>
      </c>
      <c r="T69" s="28">
        <f t="shared" ref="T69:AC72" si="24">($E69*($H$1/12))</f>
        <v>85.879083333333327</v>
      </c>
      <c r="U69" s="28">
        <f t="shared" si="24"/>
        <v>85.879083333333327</v>
      </c>
      <c r="V69" s="28">
        <f t="shared" si="24"/>
        <v>85.879083333333327</v>
      </c>
      <c r="W69" s="28">
        <f t="shared" si="24"/>
        <v>85.879083333333327</v>
      </c>
      <c r="X69" s="28">
        <f t="shared" si="24"/>
        <v>85.879083333333327</v>
      </c>
      <c r="Y69" s="28">
        <f t="shared" si="24"/>
        <v>85.879083333333327</v>
      </c>
      <c r="Z69" s="28">
        <f t="shared" si="24"/>
        <v>85.879083333333327</v>
      </c>
      <c r="AA69" s="28">
        <f t="shared" si="24"/>
        <v>85.879083333333327</v>
      </c>
      <c r="AB69" s="28">
        <f t="shared" si="24"/>
        <v>85.879083333333327</v>
      </c>
      <c r="AC69" s="28">
        <f t="shared" si="24"/>
        <v>85.879083333333327</v>
      </c>
      <c r="AD69" s="28">
        <f t="shared" ref="AD69:AM72" si="25">($E69*($H$1/12))</f>
        <v>85.879083333333327</v>
      </c>
      <c r="AE69" s="28">
        <f t="shared" si="25"/>
        <v>85.879083333333327</v>
      </c>
      <c r="AF69" s="28">
        <f t="shared" si="25"/>
        <v>85.879083333333327</v>
      </c>
      <c r="AG69" s="28">
        <f t="shared" si="25"/>
        <v>85.879083333333327</v>
      </c>
      <c r="AH69" s="28">
        <f t="shared" si="25"/>
        <v>85.879083333333327</v>
      </c>
      <c r="AI69" s="28">
        <f t="shared" si="25"/>
        <v>85.879083333333327</v>
      </c>
      <c r="AJ69" s="28">
        <f t="shared" si="25"/>
        <v>85.879083333333327</v>
      </c>
      <c r="AK69" s="28">
        <f t="shared" si="25"/>
        <v>85.879083333333327</v>
      </c>
      <c r="AL69" s="28">
        <f t="shared" si="25"/>
        <v>85.879083333333327</v>
      </c>
      <c r="AM69" s="28">
        <f t="shared" si="25"/>
        <v>85.879083333333327</v>
      </c>
      <c r="AN69" s="28">
        <f t="shared" ref="AN69:AW72" si="26">($E69*($H$1/12))</f>
        <v>85.879083333333327</v>
      </c>
      <c r="AO69" s="28">
        <f t="shared" si="26"/>
        <v>85.879083333333327</v>
      </c>
      <c r="AP69" s="28">
        <f t="shared" si="26"/>
        <v>85.879083333333327</v>
      </c>
      <c r="AQ69" s="28">
        <f t="shared" si="26"/>
        <v>85.879083333333327</v>
      </c>
      <c r="AR69" s="28">
        <f t="shared" si="26"/>
        <v>85.879083333333327</v>
      </c>
      <c r="AS69" s="28">
        <f t="shared" si="26"/>
        <v>85.879083333333327</v>
      </c>
      <c r="AT69" s="28">
        <f t="shared" si="26"/>
        <v>85.879083333333327</v>
      </c>
      <c r="AU69" s="28">
        <f t="shared" si="26"/>
        <v>85.879083333333327</v>
      </c>
      <c r="AV69" s="28">
        <f t="shared" si="26"/>
        <v>85.879083333333327</v>
      </c>
      <c r="AW69" s="28">
        <f t="shared" si="26"/>
        <v>85.879083333333327</v>
      </c>
      <c r="AX69" s="28">
        <f t="shared" ref="AX69:BG72" si="27">($E69*($H$1/12))</f>
        <v>85.879083333333327</v>
      </c>
      <c r="AY69" s="28">
        <f t="shared" si="27"/>
        <v>85.879083333333327</v>
      </c>
      <c r="AZ69" s="28">
        <f t="shared" si="27"/>
        <v>85.879083333333327</v>
      </c>
      <c r="BA69" s="28">
        <f t="shared" si="27"/>
        <v>85.879083333333327</v>
      </c>
      <c r="BB69" s="28">
        <f t="shared" si="27"/>
        <v>85.879083333333327</v>
      </c>
      <c r="BC69" s="28">
        <f t="shared" si="27"/>
        <v>85.879083333333327</v>
      </c>
      <c r="BD69" s="28">
        <f t="shared" si="27"/>
        <v>85.879083333333327</v>
      </c>
      <c r="BE69" s="28">
        <f t="shared" si="27"/>
        <v>85.879083333333327</v>
      </c>
      <c r="BF69" s="28">
        <f t="shared" si="27"/>
        <v>85.879083333333327</v>
      </c>
      <c r="BG69" s="28">
        <f t="shared" si="27"/>
        <v>85.879083333333327</v>
      </c>
      <c r="BH69" s="28">
        <f t="shared" ref="BH69:BQ72" si="28">($E69*($H$1/12))</f>
        <v>85.879083333333327</v>
      </c>
      <c r="BI69" s="28">
        <f t="shared" si="28"/>
        <v>85.879083333333327</v>
      </c>
      <c r="BJ69" s="28">
        <f t="shared" si="28"/>
        <v>85.879083333333327</v>
      </c>
      <c r="BK69" s="28">
        <f t="shared" si="28"/>
        <v>85.879083333333327</v>
      </c>
      <c r="BL69" s="28">
        <f t="shared" si="28"/>
        <v>85.879083333333327</v>
      </c>
      <c r="BM69" s="28">
        <f t="shared" si="28"/>
        <v>85.879083333333327</v>
      </c>
      <c r="BN69" s="28">
        <f t="shared" si="28"/>
        <v>85.879083333333327</v>
      </c>
      <c r="BO69" s="28">
        <f t="shared" si="28"/>
        <v>85.879083333333327</v>
      </c>
      <c r="BP69" s="28">
        <f t="shared" si="28"/>
        <v>85.879083333333327</v>
      </c>
      <c r="BQ69" s="28">
        <f t="shared" si="28"/>
        <v>85.879083333333327</v>
      </c>
      <c r="BR69" s="28">
        <f t="shared" ref="BR69:CB72" si="29">($E69*($H$1/12))</f>
        <v>85.879083333333327</v>
      </c>
      <c r="BS69" s="28">
        <f t="shared" si="29"/>
        <v>85.879083333333327</v>
      </c>
      <c r="BT69" s="28">
        <f t="shared" si="29"/>
        <v>85.879083333333327</v>
      </c>
      <c r="BU69" s="28">
        <f t="shared" si="29"/>
        <v>85.879083333333327</v>
      </c>
      <c r="BV69" s="28">
        <f t="shared" si="29"/>
        <v>85.879083333333327</v>
      </c>
      <c r="BW69" s="28">
        <f t="shared" si="29"/>
        <v>85.879083333333327</v>
      </c>
      <c r="BX69" s="28">
        <f t="shared" si="29"/>
        <v>85.879083333333327</v>
      </c>
      <c r="BY69" s="28">
        <f t="shared" si="29"/>
        <v>85.879083333333327</v>
      </c>
      <c r="BZ69" s="28">
        <f t="shared" si="29"/>
        <v>85.879083333333327</v>
      </c>
      <c r="CA69" s="28">
        <f t="shared" si="29"/>
        <v>85.879083333333327</v>
      </c>
      <c r="CB69" s="28">
        <f t="shared" si="29"/>
        <v>85.879083333333327</v>
      </c>
      <c r="CC69" s="6"/>
    </row>
    <row r="70" spans="1:81" ht="240">
      <c r="A70" s="1">
        <v>10044402</v>
      </c>
      <c r="B70" s="5">
        <v>40960</v>
      </c>
      <c r="C70" s="5">
        <v>41260</v>
      </c>
      <c r="D70" s="5">
        <v>41334.60497685185</v>
      </c>
      <c r="E70" s="4">
        <v>22437.72</v>
      </c>
      <c r="F70" s="3" t="s">
        <v>0</v>
      </c>
      <c r="G70" s="8" t="s">
        <v>72</v>
      </c>
      <c r="H70" s="3" t="s">
        <v>67</v>
      </c>
      <c r="I70" s="28">
        <f>($E70*($H$1/12))/2</f>
        <v>93.490499999999997</v>
      </c>
      <c r="J70" s="28">
        <f t="shared" si="23"/>
        <v>186.98099999999999</v>
      </c>
      <c r="K70" s="28">
        <f t="shared" si="23"/>
        <v>186.98099999999999</v>
      </c>
      <c r="L70" s="28">
        <f t="shared" si="23"/>
        <v>186.98099999999999</v>
      </c>
      <c r="M70" s="28">
        <f t="shared" si="23"/>
        <v>186.98099999999999</v>
      </c>
      <c r="N70" s="28">
        <f t="shared" si="23"/>
        <v>186.98099999999999</v>
      </c>
      <c r="O70" s="28">
        <f t="shared" si="23"/>
        <v>186.98099999999999</v>
      </c>
      <c r="P70" s="28">
        <f t="shared" si="23"/>
        <v>186.98099999999999</v>
      </c>
      <c r="Q70" s="28">
        <f t="shared" si="23"/>
        <v>186.98099999999999</v>
      </c>
      <c r="R70" s="28">
        <f t="shared" si="23"/>
        <v>186.98099999999999</v>
      </c>
      <c r="S70" s="28">
        <f t="shared" si="23"/>
        <v>186.98099999999999</v>
      </c>
      <c r="T70" s="28">
        <f t="shared" si="24"/>
        <v>186.98099999999999</v>
      </c>
      <c r="U70" s="28">
        <f t="shared" si="24"/>
        <v>186.98099999999999</v>
      </c>
      <c r="V70" s="28">
        <f t="shared" si="24"/>
        <v>186.98099999999999</v>
      </c>
      <c r="W70" s="28">
        <f t="shared" si="24"/>
        <v>186.98099999999999</v>
      </c>
      <c r="X70" s="28">
        <f t="shared" si="24"/>
        <v>186.98099999999999</v>
      </c>
      <c r="Y70" s="28">
        <f t="shared" si="24"/>
        <v>186.98099999999999</v>
      </c>
      <c r="Z70" s="28">
        <f t="shared" si="24"/>
        <v>186.98099999999999</v>
      </c>
      <c r="AA70" s="28">
        <f t="shared" si="24"/>
        <v>186.98099999999999</v>
      </c>
      <c r="AB70" s="28">
        <f t="shared" si="24"/>
        <v>186.98099999999999</v>
      </c>
      <c r="AC70" s="28">
        <f t="shared" si="24"/>
        <v>186.98099999999999</v>
      </c>
      <c r="AD70" s="28">
        <f t="shared" si="25"/>
        <v>186.98099999999999</v>
      </c>
      <c r="AE70" s="28">
        <f t="shared" si="25"/>
        <v>186.98099999999999</v>
      </c>
      <c r="AF70" s="28">
        <f t="shared" si="25"/>
        <v>186.98099999999999</v>
      </c>
      <c r="AG70" s="28">
        <f t="shared" si="25"/>
        <v>186.98099999999999</v>
      </c>
      <c r="AH70" s="28">
        <f t="shared" si="25"/>
        <v>186.98099999999999</v>
      </c>
      <c r="AI70" s="28">
        <f t="shared" si="25"/>
        <v>186.98099999999999</v>
      </c>
      <c r="AJ70" s="28">
        <f t="shared" si="25"/>
        <v>186.98099999999999</v>
      </c>
      <c r="AK70" s="28">
        <f t="shared" si="25"/>
        <v>186.98099999999999</v>
      </c>
      <c r="AL70" s="28">
        <f t="shared" si="25"/>
        <v>186.98099999999999</v>
      </c>
      <c r="AM70" s="28">
        <f t="shared" si="25"/>
        <v>186.98099999999999</v>
      </c>
      <c r="AN70" s="28">
        <f t="shared" si="26"/>
        <v>186.98099999999999</v>
      </c>
      <c r="AO70" s="28">
        <f t="shared" si="26"/>
        <v>186.98099999999999</v>
      </c>
      <c r="AP70" s="28">
        <f t="shared" si="26"/>
        <v>186.98099999999999</v>
      </c>
      <c r="AQ70" s="28">
        <f t="shared" si="26"/>
        <v>186.98099999999999</v>
      </c>
      <c r="AR70" s="28">
        <f t="shared" si="26"/>
        <v>186.98099999999999</v>
      </c>
      <c r="AS70" s="28">
        <f t="shared" si="26"/>
        <v>186.98099999999999</v>
      </c>
      <c r="AT70" s="28">
        <f t="shared" si="26"/>
        <v>186.98099999999999</v>
      </c>
      <c r="AU70" s="28">
        <f t="shared" si="26"/>
        <v>186.98099999999999</v>
      </c>
      <c r="AV70" s="28">
        <f t="shared" si="26"/>
        <v>186.98099999999999</v>
      </c>
      <c r="AW70" s="28">
        <f t="shared" si="26"/>
        <v>186.98099999999999</v>
      </c>
      <c r="AX70" s="28">
        <f t="shared" si="27"/>
        <v>186.98099999999999</v>
      </c>
      <c r="AY70" s="28">
        <f t="shared" si="27"/>
        <v>186.98099999999999</v>
      </c>
      <c r="AZ70" s="28">
        <f t="shared" si="27"/>
        <v>186.98099999999999</v>
      </c>
      <c r="BA70" s="28">
        <f t="shared" si="27"/>
        <v>186.98099999999999</v>
      </c>
      <c r="BB70" s="28">
        <f t="shared" si="27"/>
        <v>186.98099999999999</v>
      </c>
      <c r="BC70" s="28">
        <f t="shared" si="27"/>
        <v>186.98099999999999</v>
      </c>
      <c r="BD70" s="28">
        <f t="shared" si="27"/>
        <v>186.98099999999999</v>
      </c>
      <c r="BE70" s="28">
        <f t="shared" si="27"/>
        <v>186.98099999999999</v>
      </c>
      <c r="BF70" s="28">
        <f t="shared" si="27"/>
        <v>186.98099999999999</v>
      </c>
      <c r="BG70" s="28">
        <f t="shared" si="27"/>
        <v>186.98099999999999</v>
      </c>
      <c r="BH70" s="28">
        <f t="shared" si="28"/>
        <v>186.98099999999999</v>
      </c>
      <c r="BI70" s="28">
        <f t="shared" si="28"/>
        <v>186.98099999999999</v>
      </c>
      <c r="BJ70" s="28">
        <f t="shared" si="28"/>
        <v>186.98099999999999</v>
      </c>
      <c r="BK70" s="28">
        <f t="shared" si="28"/>
        <v>186.98099999999999</v>
      </c>
      <c r="BL70" s="28">
        <f t="shared" si="28"/>
        <v>186.98099999999999</v>
      </c>
      <c r="BM70" s="28">
        <f t="shared" si="28"/>
        <v>186.98099999999999</v>
      </c>
      <c r="BN70" s="28">
        <f t="shared" si="28"/>
        <v>186.98099999999999</v>
      </c>
      <c r="BO70" s="28">
        <f t="shared" si="28"/>
        <v>186.98099999999999</v>
      </c>
      <c r="BP70" s="28">
        <f t="shared" si="28"/>
        <v>186.98099999999999</v>
      </c>
      <c r="BQ70" s="28">
        <f t="shared" si="28"/>
        <v>186.98099999999999</v>
      </c>
      <c r="BR70" s="28">
        <f t="shared" si="29"/>
        <v>186.98099999999999</v>
      </c>
      <c r="BS70" s="28">
        <f t="shared" si="29"/>
        <v>186.98099999999999</v>
      </c>
      <c r="BT70" s="28">
        <f t="shared" si="29"/>
        <v>186.98099999999999</v>
      </c>
      <c r="BU70" s="28">
        <f t="shared" si="29"/>
        <v>186.98099999999999</v>
      </c>
      <c r="BV70" s="28">
        <f t="shared" si="29"/>
        <v>186.98099999999999</v>
      </c>
      <c r="BW70" s="28">
        <f t="shared" si="29"/>
        <v>186.98099999999999</v>
      </c>
      <c r="BX70" s="28">
        <f t="shared" si="29"/>
        <v>186.98099999999999</v>
      </c>
      <c r="BY70" s="28">
        <f t="shared" si="29"/>
        <v>186.98099999999999</v>
      </c>
      <c r="BZ70" s="28">
        <f t="shared" si="29"/>
        <v>186.98099999999999</v>
      </c>
      <c r="CA70" s="28">
        <f t="shared" si="29"/>
        <v>186.98099999999999</v>
      </c>
      <c r="CB70" s="28">
        <f t="shared" si="29"/>
        <v>186.98099999999999</v>
      </c>
      <c r="CC70" s="6"/>
    </row>
    <row r="71" spans="1:81" ht="225">
      <c r="A71" s="1">
        <v>10043994</v>
      </c>
      <c r="B71" s="5">
        <v>40934</v>
      </c>
      <c r="C71" s="5">
        <v>41260</v>
      </c>
      <c r="D71" s="5">
        <v>41334.605000000003</v>
      </c>
      <c r="E71" s="4">
        <v>9718.3799999999992</v>
      </c>
      <c r="F71" s="3" t="s">
        <v>0</v>
      </c>
      <c r="G71" s="9" t="s">
        <v>41</v>
      </c>
      <c r="H71" s="3" t="s">
        <v>26</v>
      </c>
      <c r="I71" s="28">
        <f>($E71*($H$1/12))/2</f>
        <v>40.493249999999996</v>
      </c>
      <c r="J71" s="28">
        <f t="shared" si="23"/>
        <v>80.986499999999992</v>
      </c>
      <c r="K71" s="28">
        <f t="shared" si="23"/>
        <v>80.986499999999992</v>
      </c>
      <c r="L71" s="28">
        <f t="shared" si="23"/>
        <v>80.986499999999992</v>
      </c>
      <c r="M71" s="28">
        <f t="shared" si="23"/>
        <v>80.986499999999992</v>
      </c>
      <c r="N71" s="28">
        <f t="shared" si="23"/>
        <v>80.986499999999992</v>
      </c>
      <c r="O71" s="28">
        <f t="shared" si="23"/>
        <v>80.986499999999992</v>
      </c>
      <c r="P71" s="28">
        <f t="shared" si="23"/>
        <v>80.986499999999992</v>
      </c>
      <c r="Q71" s="28">
        <f t="shared" si="23"/>
        <v>80.986499999999992</v>
      </c>
      <c r="R71" s="28">
        <f t="shared" si="23"/>
        <v>80.986499999999992</v>
      </c>
      <c r="S71" s="28">
        <f t="shared" si="23"/>
        <v>80.986499999999992</v>
      </c>
      <c r="T71" s="28">
        <f t="shared" si="24"/>
        <v>80.986499999999992</v>
      </c>
      <c r="U71" s="28">
        <f t="shared" si="24"/>
        <v>80.986499999999992</v>
      </c>
      <c r="V71" s="28">
        <f t="shared" si="24"/>
        <v>80.986499999999992</v>
      </c>
      <c r="W71" s="28">
        <f t="shared" si="24"/>
        <v>80.986499999999992</v>
      </c>
      <c r="X71" s="28">
        <f t="shared" si="24"/>
        <v>80.986499999999992</v>
      </c>
      <c r="Y71" s="28">
        <f t="shared" si="24"/>
        <v>80.986499999999992</v>
      </c>
      <c r="Z71" s="28">
        <f t="shared" si="24"/>
        <v>80.986499999999992</v>
      </c>
      <c r="AA71" s="28">
        <f t="shared" si="24"/>
        <v>80.986499999999992</v>
      </c>
      <c r="AB71" s="28">
        <f t="shared" si="24"/>
        <v>80.986499999999992</v>
      </c>
      <c r="AC71" s="28">
        <f t="shared" si="24"/>
        <v>80.986499999999992</v>
      </c>
      <c r="AD71" s="28">
        <f t="shared" si="25"/>
        <v>80.986499999999992</v>
      </c>
      <c r="AE71" s="28">
        <f t="shared" si="25"/>
        <v>80.986499999999992</v>
      </c>
      <c r="AF71" s="28">
        <f t="shared" si="25"/>
        <v>80.986499999999992</v>
      </c>
      <c r="AG71" s="28">
        <f t="shared" si="25"/>
        <v>80.986499999999992</v>
      </c>
      <c r="AH71" s="28">
        <f t="shared" si="25"/>
        <v>80.986499999999992</v>
      </c>
      <c r="AI71" s="28">
        <f t="shared" si="25"/>
        <v>80.986499999999992</v>
      </c>
      <c r="AJ71" s="28">
        <f t="shared" si="25"/>
        <v>80.986499999999992</v>
      </c>
      <c r="AK71" s="28">
        <f t="shared" si="25"/>
        <v>80.986499999999992</v>
      </c>
      <c r="AL71" s="28">
        <f t="shared" si="25"/>
        <v>80.986499999999992</v>
      </c>
      <c r="AM71" s="28">
        <f t="shared" si="25"/>
        <v>80.986499999999992</v>
      </c>
      <c r="AN71" s="28">
        <f t="shared" si="26"/>
        <v>80.986499999999992</v>
      </c>
      <c r="AO71" s="28">
        <f t="shared" si="26"/>
        <v>80.986499999999992</v>
      </c>
      <c r="AP71" s="28">
        <f t="shared" si="26"/>
        <v>80.986499999999992</v>
      </c>
      <c r="AQ71" s="28">
        <f t="shared" si="26"/>
        <v>80.986499999999992</v>
      </c>
      <c r="AR71" s="28">
        <f t="shared" si="26"/>
        <v>80.986499999999992</v>
      </c>
      <c r="AS71" s="28">
        <f t="shared" si="26"/>
        <v>80.986499999999992</v>
      </c>
      <c r="AT71" s="28">
        <f t="shared" si="26"/>
        <v>80.986499999999992</v>
      </c>
      <c r="AU71" s="28">
        <f t="shared" si="26"/>
        <v>80.986499999999992</v>
      </c>
      <c r="AV71" s="28">
        <f t="shared" si="26"/>
        <v>80.986499999999992</v>
      </c>
      <c r="AW71" s="28">
        <f t="shared" si="26"/>
        <v>80.986499999999992</v>
      </c>
      <c r="AX71" s="28">
        <f t="shared" si="27"/>
        <v>80.986499999999992</v>
      </c>
      <c r="AY71" s="28">
        <f t="shared" si="27"/>
        <v>80.986499999999992</v>
      </c>
      <c r="AZ71" s="28">
        <f t="shared" si="27"/>
        <v>80.986499999999992</v>
      </c>
      <c r="BA71" s="28">
        <f t="shared" si="27"/>
        <v>80.986499999999992</v>
      </c>
      <c r="BB71" s="28">
        <f t="shared" si="27"/>
        <v>80.986499999999992</v>
      </c>
      <c r="BC71" s="28">
        <f t="shared" si="27"/>
        <v>80.986499999999992</v>
      </c>
      <c r="BD71" s="28">
        <f t="shared" si="27"/>
        <v>80.986499999999992</v>
      </c>
      <c r="BE71" s="28">
        <f t="shared" si="27"/>
        <v>80.986499999999992</v>
      </c>
      <c r="BF71" s="28">
        <f t="shared" si="27"/>
        <v>80.986499999999992</v>
      </c>
      <c r="BG71" s="28">
        <f t="shared" si="27"/>
        <v>80.986499999999992</v>
      </c>
      <c r="BH71" s="28">
        <f t="shared" si="28"/>
        <v>80.986499999999992</v>
      </c>
      <c r="BI71" s="28">
        <f t="shared" si="28"/>
        <v>80.986499999999992</v>
      </c>
      <c r="BJ71" s="28">
        <f t="shared" si="28"/>
        <v>80.986499999999992</v>
      </c>
      <c r="BK71" s="28">
        <f t="shared" si="28"/>
        <v>80.986499999999992</v>
      </c>
      <c r="BL71" s="28">
        <f t="shared" si="28"/>
        <v>80.986499999999992</v>
      </c>
      <c r="BM71" s="28">
        <f t="shared" si="28"/>
        <v>80.986499999999992</v>
      </c>
      <c r="BN71" s="28">
        <f t="shared" si="28"/>
        <v>80.986499999999992</v>
      </c>
      <c r="BO71" s="28">
        <f t="shared" si="28"/>
        <v>80.986499999999992</v>
      </c>
      <c r="BP71" s="28">
        <f t="shared" si="28"/>
        <v>80.986499999999992</v>
      </c>
      <c r="BQ71" s="28">
        <f t="shared" si="28"/>
        <v>80.986499999999992</v>
      </c>
      <c r="BR71" s="28">
        <f t="shared" si="29"/>
        <v>80.986499999999992</v>
      </c>
      <c r="BS71" s="28">
        <f t="shared" si="29"/>
        <v>80.986499999999992</v>
      </c>
      <c r="BT71" s="28">
        <f t="shared" si="29"/>
        <v>80.986499999999992</v>
      </c>
      <c r="BU71" s="28">
        <f t="shared" si="29"/>
        <v>80.986499999999992</v>
      </c>
      <c r="BV71" s="28">
        <f t="shared" si="29"/>
        <v>80.986499999999992</v>
      </c>
      <c r="BW71" s="28">
        <f t="shared" si="29"/>
        <v>80.986499999999992</v>
      </c>
      <c r="BX71" s="28">
        <f t="shared" si="29"/>
        <v>80.986499999999992</v>
      </c>
      <c r="BY71" s="28">
        <f t="shared" si="29"/>
        <v>80.986499999999992</v>
      </c>
      <c r="BZ71" s="28">
        <f t="shared" si="29"/>
        <v>80.986499999999992</v>
      </c>
      <c r="CA71" s="28">
        <f t="shared" si="29"/>
        <v>80.986499999999992</v>
      </c>
      <c r="CB71" s="28">
        <f t="shared" si="29"/>
        <v>80.986499999999992</v>
      </c>
      <c r="CC71" s="6"/>
    </row>
    <row r="72" spans="1:81" ht="75">
      <c r="A72" s="1">
        <v>10043997</v>
      </c>
      <c r="B72" s="5">
        <v>40934</v>
      </c>
      <c r="C72" s="5">
        <v>41260</v>
      </c>
      <c r="D72" s="5">
        <v>41334.605023148149</v>
      </c>
      <c r="E72" s="4">
        <v>7579.17</v>
      </c>
      <c r="F72" s="3" t="s">
        <v>0</v>
      </c>
      <c r="G72" s="8" t="s">
        <v>71</v>
      </c>
      <c r="H72" s="3" t="s">
        <v>67</v>
      </c>
      <c r="I72" s="28">
        <f>($E72*($H$1/12))/2</f>
        <v>31.579875000000001</v>
      </c>
      <c r="J72" s="28">
        <f t="shared" si="23"/>
        <v>63.159750000000003</v>
      </c>
      <c r="K72" s="28">
        <f t="shared" si="23"/>
        <v>63.159750000000003</v>
      </c>
      <c r="L72" s="28">
        <f t="shared" si="23"/>
        <v>63.159750000000003</v>
      </c>
      <c r="M72" s="28">
        <f t="shared" si="23"/>
        <v>63.159750000000003</v>
      </c>
      <c r="N72" s="28">
        <f t="shared" si="23"/>
        <v>63.159750000000003</v>
      </c>
      <c r="O72" s="28">
        <f t="shared" si="23"/>
        <v>63.159750000000003</v>
      </c>
      <c r="P72" s="28">
        <f t="shared" si="23"/>
        <v>63.159750000000003</v>
      </c>
      <c r="Q72" s="28">
        <f t="shared" si="23"/>
        <v>63.159750000000003</v>
      </c>
      <c r="R72" s="28">
        <f t="shared" si="23"/>
        <v>63.159750000000003</v>
      </c>
      <c r="S72" s="28">
        <f t="shared" si="23"/>
        <v>63.159750000000003</v>
      </c>
      <c r="T72" s="28">
        <f t="shared" si="24"/>
        <v>63.159750000000003</v>
      </c>
      <c r="U72" s="28">
        <f t="shared" si="24"/>
        <v>63.159750000000003</v>
      </c>
      <c r="V72" s="28">
        <f t="shared" si="24"/>
        <v>63.159750000000003</v>
      </c>
      <c r="W72" s="28">
        <f t="shared" si="24"/>
        <v>63.159750000000003</v>
      </c>
      <c r="X72" s="28">
        <f t="shared" si="24"/>
        <v>63.159750000000003</v>
      </c>
      <c r="Y72" s="28">
        <f t="shared" si="24"/>
        <v>63.159750000000003</v>
      </c>
      <c r="Z72" s="28">
        <f t="shared" si="24"/>
        <v>63.159750000000003</v>
      </c>
      <c r="AA72" s="28">
        <f t="shared" si="24"/>
        <v>63.159750000000003</v>
      </c>
      <c r="AB72" s="28">
        <f t="shared" si="24"/>
        <v>63.159750000000003</v>
      </c>
      <c r="AC72" s="28">
        <f t="shared" si="24"/>
        <v>63.159750000000003</v>
      </c>
      <c r="AD72" s="28">
        <f t="shared" si="25"/>
        <v>63.159750000000003</v>
      </c>
      <c r="AE72" s="28">
        <f t="shared" si="25"/>
        <v>63.159750000000003</v>
      </c>
      <c r="AF72" s="28">
        <f t="shared" si="25"/>
        <v>63.159750000000003</v>
      </c>
      <c r="AG72" s="28">
        <f t="shared" si="25"/>
        <v>63.159750000000003</v>
      </c>
      <c r="AH72" s="28">
        <f t="shared" si="25"/>
        <v>63.159750000000003</v>
      </c>
      <c r="AI72" s="28">
        <f t="shared" si="25"/>
        <v>63.159750000000003</v>
      </c>
      <c r="AJ72" s="28">
        <f t="shared" si="25"/>
        <v>63.159750000000003</v>
      </c>
      <c r="AK72" s="28">
        <f t="shared" si="25"/>
        <v>63.159750000000003</v>
      </c>
      <c r="AL72" s="28">
        <f t="shared" si="25"/>
        <v>63.159750000000003</v>
      </c>
      <c r="AM72" s="28">
        <f t="shared" si="25"/>
        <v>63.159750000000003</v>
      </c>
      <c r="AN72" s="28">
        <f t="shared" si="26"/>
        <v>63.159750000000003</v>
      </c>
      <c r="AO72" s="28">
        <f t="shared" si="26"/>
        <v>63.159750000000003</v>
      </c>
      <c r="AP72" s="28">
        <f t="shared" si="26"/>
        <v>63.159750000000003</v>
      </c>
      <c r="AQ72" s="28">
        <f t="shared" si="26"/>
        <v>63.159750000000003</v>
      </c>
      <c r="AR72" s="28">
        <f t="shared" si="26"/>
        <v>63.159750000000003</v>
      </c>
      <c r="AS72" s="28">
        <f t="shared" si="26"/>
        <v>63.159750000000003</v>
      </c>
      <c r="AT72" s="28">
        <f t="shared" si="26"/>
        <v>63.159750000000003</v>
      </c>
      <c r="AU72" s="28">
        <f t="shared" si="26"/>
        <v>63.159750000000003</v>
      </c>
      <c r="AV72" s="28">
        <f t="shared" si="26"/>
        <v>63.159750000000003</v>
      </c>
      <c r="AW72" s="28">
        <f t="shared" si="26"/>
        <v>63.159750000000003</v>
      </c>
      <c r="AX72" s="28">
        <f t="shared" si="27"/>
        <v>63.159750000000003</v>
      </c>
      <c r="AY72" s="28">
        <f t="shared" si="27"/>
        <v>63.159750000000003</v>
      </c>
      <c r="AZ72" s="28">
        <f t="shared" si="27"/>
        <v>63.159750000000003</v>
      </c>
      <c r="BA72" s="28">
        <f t="shared" si="27"/>
        <v>63.159750000000003</v>
      </c>
      <c r="BB72" s="28">
        <f t="shared" si="27"/>
        <v>63.159750000000003</v>
      </c>
      <c r="BC72" s="28">
        <f t="shared" si="27"/>
        <v>63.159750000000003</v>
      </c>
      <c r="BD72" s="28">
        <f t="shared" si="27"/>
        <v>63.159750000000003</v>
      </c>
      <c r="BE72" s="28">
        <f t="shared" si="27"/>
        <v>63.159750000000003</v>
      </c>
      <c r="BF72" s="28">
        <f t="shared" si="27"/>
        <v>63.159750000000003</v>
      </c>
      <c r="BG72" s="28">
        <f t="shared" si="27"/>
        <v>63.159750000000003</v>
      </c>
      <c r="BH72" s="28">
        <f t="shared" si="28"/>
        <v>63.159750000000003</v>
      </c>
      <c r="BI72" s="28">
        <f t="shared" si="28"/>
        <v>63.159750000000003</v>
      </c>
      <c r="BJ72" s="28">
        <f t="shared" si="28"/>
        <v>63.159750000000003</v>
      </c>
      <c r="BK72" s="28">
        <f t="shared" si="28"/>
        <v>63.159750000000003</v>
      </c>
      <c r="BL72" s="28">
        <f t="shared" si="28"/>
        <v>63.159750000000003</v>
      </c>
      <c r="BM72" s="28">
        <f t="shared" si="28"/>
        <v>63.159750000000003</v>
      </c>
      <c r="BN72" s="28">
        <f t="shared" si="28"/>
        <v>63.159750000000003</v>
      </c>
      <c r="BO72" s="28">
        <f t="shared" si="28"/>
        <v>63.159750000000003</v>
      </c>
      <c r="BP72" s="28">
        <f t="shared" si="28"/>
        <v>63.159750000000003</v>
      </c>
      <c r="BQ72" s="28">
        <f t="shared" si="28"/>
        <v>63.159750000000003</v>
      </c>
      <c r="BR72" s="28">
        <f t="shared" si="29"/>
        <v>63.159750000000003</v>
      </c>
      <c r="BS72" s="28">
        <f t="shared" si="29"/>
        <v>63.159750000000003</v>
      </c>
      <c r="BT72" s="28">
        <f t="shared" si="29"/>
        <v>63.159750000000003</v>
      </c>
      <c r="BU72" s="28">
        <f t="shared" si="29"/>
        <v>63.159750000000003</v>
      </c>
      <c r="BV72" s="28">
        <f t="shared" si="29"/>
        <v>63.159750000000003</v>
      </c>
      <c r="BW72" s="28">
        <f t="shared" si="29"/>
        <v>63.159750000000003</v>
      </c>
      <c r="BX72" s="28">
        <f t="shared" si="29"/>
        <v>63.159750000000003</v>
      </c>
      <c r="BY72" s="28">
        <f t="shared" si="29"/>
        <v>63.159750000000003</v>
      </c>
      <c r="BZ72" s="28">
        <f t="shared" si="29"/>
        <v>63.159750000000003</v>
      </c>
      <c r="CA72" s="28">
        <f t="shared" si="29"/>
        <v>63.159750000000003</v>
      </c>
      <c r="CB72" s="28">
        <f t="shared" si="29"/>
        <v>63.159750000000003</v>
      </c>
      <c r="CC72" s="6"/>
    </row>
    <row r="73" spans="1:81" hidden="1">
      <c r="A73" s="1">
        <v>10043072</v>
      </c>
      <c r="B73" s="5">
        <v>40820</v>
      </c>
      <c r="C73" s="5">
        <v>41274</v>
      </c>
      <c r="D73" s="5">
        <v>41334.605034722219</v>
      </c>
      <c r="E73" s="7">
        <v>0</v>
      </c>
      <c r="F73" s="3" t="s">
        <v>0</v>
      </c>
      <c r="G73" s="3" t="s">
        <v>217</v>
      </c>
      <c r="H73" s="3" t="s">
        <v>214</v>
      </c>
    </row>
    <row r="74" spans="1:81" hidden="1">
      <c r="A74" s="1">
        <v>10043043</v>
      </c>
      <c r="B74" s="5">
        <v>40816</v>
      </c>
      <c r="C74" s="5">
        <v>41152</v>
      </c>
      <c r="D74" s="5">
        <v>41337.409884259258</v>
      </c>
      <c r="E74" s="7">
        <v>0</v>
      </c>
      <c r="F74" s="3" t="s">
        <v>0</v>
      </c>
      <c r="G74" s="3" t="s">
        <v>217</v>
      </c>
      <c r="H74" s="3" t="s">
        <v>214</v>
      </c>
    </row>
    <row r="75" spans="1:81">
      <c r="A75" s="1">
        <v>10044751</v>
      </c>
      <c r="B75" s="5">
        <v>40997</v>
      </c>
      <c r="C75" s="5">
        <v>41274</v>
      </c>
      <c r="D75" s="5">
        <v>41337.452245370368</v>
      </c>
      <c r="E75" s="4">
        <v>52205</v>
      </c>
      <c r="F75" s="3" t="s">
        <v>0</v>
      </c>
      <c r="G75" s="3" t="s">
        <v>47</v>
      </c>
      <c r="H75" s="3" t="s">
        <v>40</v>
      </c>
      <c r="I75" s="28">
        <f>($E75*($H$1/12))/2</f>
        <v>217.52083333333334</v>
      </c>
      <c r="J75" s="28">
        <f t="shared" ref="J75:S76" si="30">($E75*($H$1/12))</f>
        <v>435.04166666666669</v>
      </c>
      <c r="K75" s="28">
        <f t="shared" si="30"/>
        <v>435.04166666666669</v>
      </c>
      <c r="L75" s="28">
        <f t="shared" si="30"/>
        <v>435.04166666666669</v>
      </c>
      <c r="M75" s="28">
        <f t="shared" si="30"/>
        <v>435.04166666666669</v>
      </c>
      <c r="N75" s="28">
        <f t="shared" si="30"/>
        <v>435.04166666666669</v>
      </c>
      <c r="O75" s="28">
        <f t="shared" si="30"/>
        <v>435.04166666666669</v>
      </c>
      <c r="P75" s="28">
        <f t="shared" si="30"/>
        <v>435.04166666666669</v>
      </c>
      <c r="Q75" s="28">
        <f t="shared" si="30"/>
        <v>435.04166666666669</v>
      </c>
      <c r="R75" s="28">
        <f t="shared" si="30"/>
        <v>435.04166666666669</v>
      </c>
      <c r="S75" s="28">
        <f t="shared" si="30"/>
        <v>435.04166666666669</v>
      </c>
      <c r="T75" s="28">
        <f t="shared" ref="T75:AC76" si="31">($E75*($H$1/12))</f>
        <v>435.04166666666669</v>
      </c>
      <c r="U75" s="28">
        <f t="shared" si="31"/>
        <v>435.04166666666669</v>
      </c>
      <c r="V75" s="28">
        <f t="shared" si="31"/>
        <v>435.04166666666669</v>
      </c>
      <c r="W75" s="28">
        <f t="shared" si="31"/>
        <v>435.04166666666669</v>
      </c>
      <c r="X75" s="28">
        <f t="shared" si="31"/>
        <v>435.04166666666669</v>
      </c>
      <c r="Y75" s="28">
        <f t="shared" si="31"/>
        <v>435.04166666666669</v>
      </c>
      <c r="Z75" s="28">
        <f t="shared" si="31"/>
        <v>435.04166666666669</v>
      </c>
      <c r="AA75" s="28">
        <f t="shared" si="31"/>
        <v>435.04166666666669</v>
      </c>
      <c r="AB75" s="28">
        <f t="shared" si="31"/>
        <v>435.04166666666669</v>
      </c>
      <c r="AC75" s="28">
        <f t="shared" si="31"/>
        <v>435.04166666666669</v>
      </c>
      <c r="AD75" s="28">
        <f t="shared" ref="AD75:AM76" si="32">($E75*($H$1/12))</f>
        <v>435.04166666666669</v>
      </c>
      <c r="AE75" s="28">
        <f t="shared" si="32"/>
        <v>435.04166666666669</v>
      </c>
      <c r="AF75" s="28">
        <f t="shared" si="32"/>
        <v>435.04166666666669</v>
      </c>
      <c r="AG75" s="28">
        <f t="shared" si="32"/>
        <v>435.04166666666669</v>
      </c>
      <c r="AH75" s="28">
        <f t="shared" si="32"/>
        <v>435.04166666666669</v>
      </c>
      <c r="AI75" s="28">
        <f t="shared" si="32"/>
        <v>435.04166666666669</v>
      </c>
      <c r="AJ75" s="28">
        <f t="shared" si="32"/>
        <v>435.04166666666669</v>
      </c>
      <c r="AK75" s="28">
        <f t="shared" si="32"/>
        <v>435.04166666666669</v>
      </c>
      <c r="AL75" s="28">
        <f t="shared" si="32"/>
        <v>435.04166666666669</v>
      </c>
      <c r="AM75" s="28">
        <f t="shared" si="32"/>
        <v>435.04166666666669</v>
      </c>
      <c r="AN75" s="28">
        <f t="shared" ref="AN75:AW76" si="33">($E75*($H$1/12))</f>
        <v>435.04166666666669</v>
      </c>
      <c r="AO75" s="28">
        <f t="shared" si="33"/>
        <v>435.04166666666669</v>
      </c>
      <c r="AP75" s="28">
        <f t="shared" si="33"/>
        <v>435.04166666666669</v>
      </c>
      <c r="AQ75" s="28">
        <f t="shared" si="33"/>
        <v>435.04166666666669</v>
      </c>
      <c r="AR75" s="28">
        <f t="shared" si="33"/>
        <v>435.04166666666669</v>
      </c>
      <c r="AS75" s="28">
        <f t="shared" si="33"/>
        <v>435.04166666666669</v>
      </c>
      <c r="AT75" s="28">
        <f t="shared" si="33"/>
        <v>435.04166666666669</v>
      </c>
      <c r="AU75" s="28">
        <f t="shared" si="33"/>
        <v>435.04166666666669</v>
      </c>
      <c r="AV75" s="28">
        <f t="shared" si="33"/>
        <v>435.04166666666669</v>
      </c>
      <c r="AW75" s="28">
        <f t="shared" si="33"/>
        <v>435.04166666666669</v>
      </c>
      <c r="AX75" s="28">
        <f t="shared" ref="AX75:BG76" si="34">($E75*($H$1/12))</f>
        <v>435.04166666666669</v>
      </c>
      <c r="AY75" s="28">
        <f t="shared" si="34"/>
        <v>435.04166666666669</v>
      </c>
      <c r="AZ75" s="28">
        <f t="shared" si="34"/>
        <v>435.04166666666669</v>
      </c>
      <c r="BA75" s="28">
        <f t="shared" si="34"/>
        <v>435.04166666666669</v>
      </c>
      <c r="BB75" s="28">
        <f t="shared" si="34"/>
        <v>435.04166666666669</v>
      </c>
      <c r="BC75" s="28">
        <f t="shared" si="34"/>
        <v>435.04166666666669</v>
      </c>
      <c r="BD75" s="28">
        <f t="shared" si="34"/>
        <v>435.04166666666669</v>
      </c>
      <c r="BE75" s="28">
        <f t="shared" si="34"/>
        <v>435.04166666666669</v>
      </c>
      <c r="BF75" s="28">
        <f t="shared" si="34"/>
        <v>435.04166666666669</v>
      </c>
      <c r="BG75" s="28">
        <f t="shared" si="34"/>
        <v>435.04166666666669</v>
      </c>
      <c r="BH75" s="28">
        <f t="shared" ref="BH75:BQ76" si="35">($E75*($H$1/12))</f>
        <v>435.04166666666669</v>
      </c>
      <c r="BI75" s="28">
        <f t="shared" si="35"/>
        <v>435.04166666666669</v>
      </c>
      <c r="BJ75" s="28">
        <f t="shared" si="35"/>
        <v>435.04166666666669</v>
      </c>
      <c r="BK75" s="28">
        <f t="shared" si="35"/>
        <v>435.04166666666669</v>
      </c>
      <c r="BL75" s="28">
        <f t="shared" si="35"/>
        <v>435.04166666666669</v>
      </c>
      <c r="BM75" s="28">
        <f t="shared" si="35"/>
        <v>435.04166666666669</v>
      </c>
      <c r="BN75" s="28">
        <f t="shared" si="35"/>
        <v>435.04166666666669</v>
      </c>
      <c r="BO75" s="28">
        <f t="shared" si="35"/>
        <v>435.04166666666669</v>
      </c>
      <c r="BP75" s="28">
        <f t="shared" si="35"/>
        <v>435.04166666666669</v>
      </c>
      <c r="BQ75" s="28">
        <f t="shared" si="35"/>
        <v>435.04166666666669</v>
      </c>
      <c r="BR75" s="28">
        <f t="shared" ref="BR75:CB76" si="36">($E75*($H$1/12))</f>
        <v>435.04166666666669</v>
      </c>
      <c r="BS75" s="28">
        <f t="shared" si="36"/>
        <v>435.04166666666669</v>
      </c>
      <c r="BT75" s="28">
        <f t="shared" si="36"/>
        <v>435.04166666666669</v>
      </c>
      <c r="BU75" s="28">
        <f t="shared" si="36"/>
        <v>435.04166666666669</v>
      </c>
      <c r="BV75" s="28">
        <f t="shared" si="36"/>
        <v>435.04166666666669</v>
      </c>
      <c r="BW75" s="28">
        <f t="shared" si="36"/>
        <v>435.04166666666669</v>
      </c>
      <c r="BX75" s="28">
        <f t="shared" si="36"/>
        <v>435.04166666666669</v>
      </c>
      <c r="BY75" s="28">
        <f t="shared" si="36"/>
        <v>435.04166666666669</v>
      </c>
      <c r="BZ75" s="28">
        <f t="shared" si="36"/>
        <v>435.04166666666669</v>
      </c>
      <c r="CA75" s="28">
        <f t="shared" si="36"/>
        <v>435.04166666666669</v>
      </c>
      <c r="CB75" s="28">
        <f t="shared" si="36"/>
        <v>435.04166666666669</v>
      </c>
      <c r="CC75" s="6"/>
    </row>
    <row r="76" spans="1:81" ht="180">
      <c r="A76" s="1">
        <v>10046299</v>
      </c>
      <c r="B76" s="5">
        <v>41095</v>
      </c>
      <c r="C76" s="5">
        <v>41229</v>
      </c>
      <c r="D76" s="5">
        <v>41337.452256944445</v>
      </c>
      <c r="E76" s="2">
        <f>2761.57+2761.57+9993.52+268.14+2977.65+648.45+3242.16+1296.9+648.45+803.09+864.56</f>
        <v>26266.060000000005</v>
      </c>
      <c r="F76" s="3" t="s">
        <v>5</v>
      </c>
      <c r="G76" s="8" t="s">
        <v>149</v>
      </c>
      <c r="H76" s="3" t="s">
        <v>175</v>
      </c>
      <c r="I76" s="28">
        <f>($E76*($H$1/12))/2</f>
        <v>109.44191666666669</v>
      </c>
      <c r="J76" s="28">
        <f t="shared" si="30"/>
        <v>218.88383333333337</v>
      </c>
      <c r="K76" s="28">
        <f t="shared" si="30"/>
        <v>218.88383333333337</v>
      </c>
      <c r="L76" s="28">
        <f t="shared" si="30"/>
        <v>218.88383333333337</v>
      </c>
      <c r="M76" s="28">
        <f t="shared" si="30"/>
        <v>218.88383333333337</v>
      </c>
      <c r="N76" s="28">
        <f t="shared" si="30"/>
        <v>218.88383333333337</v>
      </c>
      <c r="O76" s="28">
        <f t="shared" si="30"/>
        <v>218.88383333333337</v>
      </c>
      <c r="P76" s="28">
        <f t="shared" si="30"/>
        <v>218.88383333333337</v>
      </c>
      <c r="Q76" s="28">
        <f t="shared" si="30"/>
        <v>218.88383333333337</v>
      </c>
      <c r="R76" s="28">
        <f t="shared" si="30"/>
        <v>218.88383333333337</v>
      </c>
      <c r="S76" s="28">
        <f t="shared" si="30"/>
        <v>218.88383333333337</v>
      </c>
      <c r="T76" s="28">
        <f t="shared" si="31"/>
        <v>218.88383333333337</v>
      </c>
      <c r="U76" s="28">
        <f t="shared" si="31"/>
        <v>218.88383333333337</v>
      </c>
      <c r="V76" s="28">
        <f t="shared" si="31"/>
        <v>218.88383333333337</v>
      </c>
      <c r="W76" s="28">
        <f t="shared" si="31"/>
        <v>218.88383333333337</v>
      </c>
      <c r="X76" s="28">
        <f t="shared" si="31"/>
        <v>218.88383333333337</v>
      </c>
      <c r="Y76" s="28">
        <f t="shared" si="31"/>
        <v>218.88383333333337</v>
      </c>
      <c r="Z76" s="28">
        <f t="shared" si="31"/>
        <v>218.88383333333337</v>
      </c>
      <c r="AA76" s="28">
        <f t="shared" si="31"/>
        <v>218.88383333333337</v>
      </c>
      <c r="AB76" s="28">
        <f t="shared" si="31"/>
        <v>218.88383333333337</v>
      </c>
      <c r="AC76" s="28">
        <f t="shared" si="31"/>
        <v>218.88383333333337</v>
      </c>
      <c r="AD76" s="28">
        <f t="shared" si="32"/>
        <v>218.88383333333337</v>
      </c>
      <c r="AE76" s="28">
        <f t="shared" si="32"/>
        <v>218.88383333333337</v>
      </c>
      <c r="AF76" s="28">
        <f t="shared" si="32"/>
        <v>218.88383333333337</v>
      </c>
      <c r="AG76" s="28">
        <f t="shared" si="32"/>
        <v>218.88383333333337</v>
      </c>
      <c r="AH76" s="28">
        <f t="shared" si="32"/>
        <v>218.88383333333337</v>
      </c>
      <c r="AI76" s="28">
        <f t="shared" si="32"/>
        <v>218.88383333333337</v>
      </c>
      <c r="AJ76" s="28">
        <f t="shared" si="32"/>
        <v>218.88383333333337</v>
      </c>
      <c r="AK76" s="28">
        <f t="shared" si="32"/>
        <v>218.88383333333337</v>
      </c>
      <c r="AL76" s="28">
        <f t="shared" si="32"/>
        <v>218.88383333333337</v>
      </c>
      <c r="AM76" s="28">
        <f t="shared" si="32"/>
        <v>218.88383333333337</v>
      </c>
      <c r="AN76" s="28">
        <f t="shared" si="33"/>
        <v>218.88383333333337</v>
      </c>
      <c r="AO76" s="28">
        <f t="shared" si="33"/>
        <v>218.88383333333337</v>
      </c>
      <c r="AP76" s="28">
        <f t="shared" si="33"/>
        <v>218.88383333333337</v>
      </c>
      <c r="AQ76" s="28">
        <f t="shared" si="33"/>
        <v>218.88383333333337</v>
      </c>
      <c r="AR76" s="28">
        <f t="shared" si="33"/>
        <v>218.88383333333337</v>
      </c>
      <c r="AS76" s="28">
        <f t="shared" si="33"/>
        <v>218.88383333333337</v>
      </c>
      <c r="AT76" s="28">
        <f t="shared" si="33"/>
        <v>218.88383333333337</v>
      </c>
      <c r="AU76" s="28">
        <f t="shared" si="33"/>
        <v>218.88383333333337</v>
      </c>
      <c r="AV76" s="28">
        <f t="shared" si="33"/>
        <v>218.88383333333337</v>
      </c>
      <c r="AW76" s="28">
        <f t="shared" si="33"/>
        <v>218.88383333333337</v>
      </c>
      <c r="AX76" s="28">
        <f t="shared" si="34"/>
        <v>218.88383333333337</v>
      </c>
      <c r="AY76" s="28">
        <f t="shared" si="34"/>
        <v>218.88383333333337</v>
      </c>
      <c r="AZ76" s="28">
        <f t="shared" si="34"/>
        <v>218.88383333333337</v>
      </c>
      <c r="BA76" s="28">
        <f t="shared" si="34"/>
        <v>218.88383333333337</v>
      </c>
      <c r="BB76" s="28">
        <f t="shared" si="34"/>
        <v>218.88383333333337</v>
      </c>
      <c r="BC76" s="28">
        <f t="shared" si="34"/>
        <v>218.88383333333337</v>
      </c>
      <c r="BD76" s="28">
        <f t="shared" si="34"/>
        <v>218.88383333333337</v>
      </c>
      <c r="BE76" s="28">
        <f t="shared" si="34"/>
        <v>218.88383333333337</v>
      </c>
      <c r="BF76" s="28">
        <f t="shared" si="34"/>
        <v>218.88383333333337</v>
      </c>
      <c r="BG76" s="28">
        <f t="shared" si="34"/>
        <v>218.88383333333337</v>
      </c>
      <c r="BH76" s="28">
        <f t="shared" si="35"/>
        <v>218.88383333333337</v>
      </c>
      <c r="BI76" s="28">
        <f t="shared" si="35"/>
        <v>218.88383333333337</v>
      </c>
      <c r="BJ76" s="28">
        <f t="shared" si="35"/>
        <v>218.88383333333337</v>
      </c>
      <c r="BK76" s="28">
        <f t="shared" si="35"/>
        <v>218.88383333333337</v>
      </c>
      <c r="BL76" s="28">
        <f t="shared" si="35"/>
        <v>218.88383333333337</v>
      </c>
      <c r="BM76" s="28">
        <f t="shared" si="35"/>
        <v>218.88383333333337</v>
      </c>
      <c r="BN76" s="28">
        <f t="shared" si="35"/>
        <v>218.88383333333337</v>
      </c>
      <c r="BO76" s="28">
        <f t="shared" si="35"/>
        <v>218.88383333333337</v>
      </c>
      <c r="BP76" s="28">
        <f t="shared" si="35"/>
        <v>218.88383333333337</v>
      </c>
      <c r="BQ76" s="28">
        <f t="shared" si="35"/>
        <v>218.88383333333337</v>
      </c>
      <c r="BR76" s="28">
        <f t="shared" si="36"/>
        <v>218.88383333333337</v>
      </c>
      <c r="BS76" s="28">
        <f t="shared" si="36"/>
        <v>218.88383333333337</v>
      </c>
      <c r="BT76" s="28">
        <f t="shared" si="36"/>
        <v>218.88383333333337</v>
      </c>
      <c r="BU76" s="28">
        <f t="shared" si="36"/>
        <v>218.88383333333337</v>
      </c>
      <c r="BV76" s="28">
        <f t="shared" si="36"/>
        <v>218.88383333333337</v>
      </c>
      <c r="BW76" s="28">
        <f t="shared" si="36"/>
        <v>218.88383333333337</v>
      </c>
      <c r="BX76" s="28">
        <f t="shared" si="36"/>
        <v>218.88383333333337</v>
      </c>
      <c r="BY76" s="28">
        <f t="shared" si="36"/>
        <v>218.88383333333337</v>
      </c>
      <c r="BZ76" s="28">
        <f t="shared" si="36"/>
        <v>218.88383333333337</v>
      </c>
      <c r="CA76" s="28">
        <f t="shared" si="36"/>
        <v>218.88383333333337</v>
      </c>
      <c r="CB76" s="28">
        <f t="shared" si="36"/>
        <v>218.88383333333337</v>
      </c>
      <c r="CC76" s="6"/>
    </row>
    <row r="77" spans="1:81" hidden="1">
      <c r="A77" s="1">
        <v>10043712</v>
      </c>
      <c r="B77" s="5">
        <v>40883</v>
      </c>
      <c r="C77" s="5">
        <v>41274</v>
      </c>
      <c r="D77" s="5">
        <v>41341.509953703702</v>
      </c>
      <c r="E77" s="7">
        <v>0</v>
      </c>
      <c r="F77" s="3" t="s">
        <v>0</v>
      </c>
      <c r="G77" s="3" t="s">
        <v>217</v>
      </c>
      <c r="H77" s="3" t="s">
        <v>214</v>
      </c>
    </row>
    <row r="78" spans="1:81" hidden="1">
      <c r="A78" s="1">
        <v>10044782</v>
      </c>
      <c r="B78" s="5">
        <v>41004</v>
      </c>
      <c r="C78" s="5">
        <v>41274</v>
      </c>
      <c r="D78" s="5">
        <v>41341.509965277779</v>
      </c>
      <c r="E78" s="4">
        <v>0</v>
      </c>
      <c r="F78" s="3" t="s">
        <v>0</v>
      </c>
      <c r="G78" s="3" t="s">
        <v>217</v>
      </c>
      <c r="H78" s="3" t="s">
        <v>40</v>
      </c>
    </row>
    <row r="79" spans="1:81" hidden="1">
      <c r="A79" s="1">
        <v>10044783</v>
      </c>
      <c r="B79" s="5">
        <v>41004</v>
      </c>
      <c r="C79" s="5">
        <v>41274</v>
      </c>
      <c r="D79" s="5">
        <v>41341.509965277779</v>
      </c>
      <c r="E79" s="4">
        <v>0</v>
      </c>
      <c r="F79" s="3" t="s">
        <v>0</v>
      </c>
      <c r="G79" s="3" t="s">
        <v>217</v>
      </c>
      <c r="H79" s="3" t="s">
        <v>40</v>
      </c>
    </row>
    <row r="80" spans="1:81" hidden="1">
      <c r="A80" s="1">
        <v>10043911</v>
      </c>
      <c r="B80" s="5">
        <v>40917</v>
      </c>
      <c r="C80" s="5">
        <v>41257</v>
      </c>
      <c r="D80" s="5">
        <v>41350.592349537037</v>
      </c>
      <c r="E80" s="7">
        <v>0</v>
      </c>
      <c r="F80" s="3" t="s">
        <v>0</v>
      </c>
      <c r="G80" s="3" t="s">
        <v>217</v>
      </c>
      <c r="H80" s="3" t="s">
        <v>214</v>
      </c>
    </row>
    <row r="81" spans="1:81" hidden="1">
      <c r="A81" s="1">
        <v>10043912</v>
      </c>
      <c r="B81" s="5">
        <v>40917</v>
      </c>
      <c r="C81" s="5">
        <v>41257</v>
      </c>
      <c r="D81" s="5">
        <v>41350.592418981483</v>
      </c>
      <c r="E81" s="7">
        <v>0</v>
      </c>
      <c r="F81" s="3" t="s">
        <v>0</v>
      </c>
      <c r="G81" s="3" t="s">
        <v>217</v>
      </c>
      <c r="H81" s="3" t="s">
        <v>214</v>
      </c>
    </row>
    <row r="82" spans="1:81">
      <c r="A82" s="1">
        <v>10044744</v>
      </c>
      <c r="B82" s="5">
        <v>40996</v>
      </c>
      <c r="C82" s="5">
        <v>41061</v>
      </c>
      <c r="D82" s="5">
        <v>41350.592627314814</v>
      </c>
      <c r="E82" s="4">
        <v>5342.4</v>
      </c>
      <c r="F82" s="3" t="s">
        <v>0</v>
      </c>
      <c r="G82" s="3" t="s">
        <v>29</v>
      </c>
      <c r="H82" s="3" t="s">
        <v>26</v>
      </c>
      <c r="I82" s="28">
        <f>($E82*($H$1/12))/2</f>
        <v>22.259999999999998</v>
      </c>
      <c r="J82" s="28">
        <f t="shared" ref="J82:AO82" si="37">($E82*($H$1/12))</f>
        <v>44.519999999999996</v>
      </c>
      <c r="K82" s="28">
        <f t="shared" si="37"/>
        <v>44.519999999999996</v>
      </c>
      <c r="L82" s="28">
        <f t="shared" si="37"/>
        <v>44.519999999999996</v>
      </c>
      <c r="M82" s="28">
        <f t="shared" si="37"/>
        <v>44.519999999999996</v>
      </c>
      <c r="N82" s="28">
        <f t="shared" si="37"/>
        <v>44.519999999999996</v>
      </c>
      <c r="O82" s="28">
        <f t="shared" si="37"/>
        <v>44.519999999999996</v>
      </c>
      <c r="P82" s="28">
        <f t="shared" si="37"/>
        <v>44.519999999999996</v>
      </c>
      <c r="Q82" s="28">
        <f t="shared" si="37"/>
        <v>44.519999999999996</v>
      </c>
      <c r="R82" s="28">
        <f t="shared" si="37"/>
        <v>44.519999999999996</v>
      </c>
      <c r="S82" s="28">
        <f t="shared" si="37"/>
        <v>44.519999999999996</v>
      </c>
      <c r="T82" s="28">
        <f t="shared" si="37"/>
        <v>44.519999999999996</v>
      </c>
      <c r="U82" s="28">
        <f t="shared" si="37"/>
        <v>44.519999999999996</v>
      </c>
      <c r="V82" s="28">
        <f t="shared" si="37"/>
        <v>44.519999999999996</v>
      </c>
      <c r="W82" s="28">
        <f t="shared" si="37"/>
        <v>44.519999999999996</v>
      </c>
      <c r="X82" s="28">
        <f t="shared" si="37"/>
        <v>44.519999999999996</v>
      </c>
      <c r="Y82" s="28">
        <f t="shared" si="37"/>
        <v>44.519999999999996</v>
      </c>
      <c r="Z82" s="28">
        <f t="shared" si="37"/>
        <v>44.519999999999996</v>
      </c>
      <c r="AA82" s="28">
        <f t="shared" si="37"/>
        <v>44.519999999999996</v>
      </c>
      <c r="AB82" s="28">
        <f t="shared" si="37"/>
        <v>44.519999999999996</v>
      </c>
      <c r="AC82" s="28">
        <f t="shared" si="37"/>
        <v>44.519999999999996</v>
      </c>
      <c r="AD82" s="28">
        <f t="shared" si="37"/>
        <v>44.519999999999996</v>
      </c>
      <c r="AE82" s="28">
        <f t="shared" si="37"/>
        <v>44.519999999999996</v>
      </c>
      <c r="AF82" s="28">
        <f t="shared" si="37"/>
        <v>44.519999999999996</v>
      </c>
      <c r="AG82" s="28">
        <f t="shared" si="37"/>
        <v>44.519999999999996</v>
      </c>
      <c r="AH82" s="28">
        <f t="shared" si="37"/>
        <v>44.519999999999996</v>
      </c>
      <c r="AI82" s="28">
        <f t="shared" si="37"/>
        <v>44.519999999999996</v>
      </c>
      <c r="AJ82" s="28">
        <f t="shared" si="37"/>
        <v>44.519999999999996</v>
      </c>
      <c r="AK82" s="28">
        <f t="shared" si="37"/>
        <v>44.519999999999996</v>
      </c>
      <c r="AL82" s="28">
        <f t="shared" si="37"/>
        <v>44.519999999999996</v>
      </c>
      <c r="AM82" s="28">
        <f t="shared" si="37"/>
        <v>44.519999999999996</v>
      </c>
      <c r="AN82" s="28">
        <f t="shared" si="37"/>
        <v>44.519999999999996</v>
      </c>
      <c r="AO82" s="28">
        <f t="shared" si="37"/>
        <v>44.519999999999996</v>
      </c>
      <c r="AP82" s="28">
        <f t="shared" ref="AP82:BU82" si="38">($E82*($H$1/12))</f>
        <v>44.519999999999996</v>
      </c>
      <c r="AQ82" s="28">
        <f t="shared" si="38"/>
        <v>44.519999999999996</v>
      </c>
      <c r="AR82" s="28">
        <f t="shared" si="38"/>
        <v>44.519999999999996</v>
      </c>
      <c r="AS82" s="28">
        <f t="shared" si="38"/>
        <v>44.519999999999996</v>
      </c>
      <c r="AT82" s="28">
        <f t="shared" si="38"/>
        <v>44.519999999999996</v>
      </c>
      <c r="AU82" s="28">
        <f t="shared" si="38"/>
        <v>44.519999999999996</v>
      </c>
      <c r="AV82" s="28">
        <f t="shared" si="38"/>
        <v>44.519999999999996</v>
      </c>
      <c r="AW82" s="28">
        <f t="shared" si="38"/>
        <v>44.519999999999996</v>
      </c>
      <c r="AX82" s="28">
        <f t="shared" si="38"/>
        <v>44.519999999999996</v>
      </c>
      <c r="AY82" s="28">
        <f t="shared" si="38"/>
        <v>44.519999999999996</v>
      </c>
      <c r="AZ82" s="28">
        <f t="shared" si="38"/>
        <v>44.519999999999996</v>
      </c>
      <c r="BA82" s="28">
        <f t="shared" si="38"/>
        <v>44.519999999999996</v>
      </c>
      <c r="BB82" s="28">
        <f t="shared" si="38"/>
        <v>44.519999999999996</v>
      </c>
      <c r="BC82" s="28">
        <f t="shared" si="38"/>
        <v>44.519999999999996</v>
      </c>
      <c r="BD82" s="28">
        <f t="shared" si="38"/>
        <v>44.519999999999996</v>
      </c>
      <c r="BE82" s="28">
        <f t="shared" si="38"/>
        <v>44.519999999999996</v>
      </c>
      <c r="BF82" s="28">
        <f t="shared" si="38"/>
        <v>44.519999999999996</v>
      </c>
      <c r="BG82" s="28">
        <f t="shared" si="38"/>
        <v>44.519999999999996</v>
      </c>
      <c r="BH82" s="28">
        <f t="shared" si="38"/>
        <v>44.519999999999996</v>
      </c>
      <c r="BI82" s="28">
        <f t="shared" si="38"/>
        <v>44.519999999999996</v>
      </c>
      <c r="BJ82" s="28">
        <f t="shared" si="38"/>
        <v>44.519999999999996</v>
      </c>
      <c r="BK82" s="28">
        <f t="shared" si="38"/>
        <v>44.519999999999996</v>
      </c>
      <c r="BL82" s="28">
        <f t="shared" si="38"/>
        <v>44.519999999999996</v>
      </c>
      <c r="BM82" s="28">
        <f t="shared" si="38"/>
        <v>44.519999999999996</v>
      </c>
      <c r="BN82" s="28">
        <f t="shared" si="38"/>
        <v>44.519999999999996</v>
      </c>
      <c r="BO82" s="28">
        <f t="shared" si="38"/>
        <v>44.519999999999996</v>
      </c>
      <c r="BP82" s="28">
        <f t="shared" si="38"/>
        <v>44.519999999999996</v>
      </c>
      <c r="BQ82" s="28">
        <f t="shared" si="38"/>
        <v>44.519999999999996</v>
      </c>
      <c r="BR82" s="28">
        <f t="shared" si="38"/>
        <v>44.519999999999996</v>
      </c>
      <c r="BS82" s="28">
        <f t="shared" si="38"/>
        <v>44.519999999999996</v>
      </c>
      <c r="BT82" s="28">
        <f t="shared" si="38"/>
        <v>44.519999999999996</v>
      </c>
      <c r="BU82" s="28">
        <f t="shared" si="38"/>
        <v>44.519999999999996</v>
      </c>
      <c r="BV82" s="28">
        <f t="shared" ref="BV82:CB82" si="39">($E82*($H$1/12))</f>
        <v>44.519999999999996</v>
      </c>
      <c r="BW82" s="28">
        <f t="shared" si="39"/>
        <v>44.519999999999996</v>
      </c>
      <c r="BX82" s="28">
        <f t="shared" si="39"/>
        <v>44.519999999999996</v>
      </c>
      <c r="BY82" s="28">
        <f t="shared" si="39"/>
        <v>44.519999999999996</v>
      </c>
      <c r="BZ82" s="28">
        <f t="shared" si="39"/>
        <v>44.519999999999996</v>
      </c>
      <c r="CA82" s="28">
        <f t="shared" si="39"/>
        <v>44.519999999999996</v>
      </c>
      <c r="CB82" s="28">
        <f t="shared" si="39"/>
        <v>44.519999999999996</v>
      </c>
      <c r="CC82" s="6"/>
    </row>
    <row r="83" spans="1:81" hidden="1">
      <c r="A83" s="1">
        <v>10027263</v>
      </c>
      <c r="B83" s="5">
        <v>40101</v>
      </c>
      <c r="C83" s="5">
        <v>41274</v>
      </c>
      <c r="D83" s="5">
        <v>41360.675763888888</v>
      </c>
      <c r="E83" s="7">
        <v>0</v>
      </c>
      <c r="F83" s="3" t="s">
        <v>0</v>
      </c>
      <c r="G83" s="3" t="s">
        <v>217</v>
      </c>
      <c r="H83" s="3" t="s">
        <v>214</v>
      </c>
    </row>
    <row r="84" spans="1:81" hidden="1">
      <c r="A84" s="1">
        <v>99996647</v>
      </c>
      <c r="B84" s="5">
        <v>40267</v>
      </c>
      <c r="C84" s="5">
        <v>41274</v>
      </c>
      <c r="D84" s="5">
        <v>41360.675833333335</v>
      </c>
      <c r="E84" s="7">
        <v>0</v>
      </c>
      <c r="F84" s="3" t="s">
        <v>0</v>
      </c>
      <c r="G84" s="3" t="s">
        <v>217</v>
      </c>
      <c r="H84" s="3" t="s">
        <v>214</v>
      </c>
    </row>
    <row r="85" spans="1:81" hidden="1">
      <c r="A85" s="1">
        <v>99834888</v>
      </c>
      <c r="B85" s="5">
        <v>40267</v>
      </c>
      <c r="C85" s="5">
        <v>41274</v>
      </c>
      <c r="D85" s="5">
        <v>41360.675879629627</v>
      </c>
      <c r="E85" s="7">
        <v>0</v>
      </c>
      <c r="F85" s="3" t="s">
        <v>0</v>
      </c>
      <c r="G85" s="3" t="s">
        <v>217</v>
      </c>
      <c r="H85" s="3" t="s">
        <v>214</v>
      </c>
    </row>
    <row r="86" spans="1:81" hidden="1">
      <c r="A86" s="1">
        <v>10028483</v>
      </c>
      <c r="B86" s="5">
        <v>40346</v>
      </c>
      <c r="C86" s="5">
        <v>41274</v>
      </c>
      <c r="D86" s="5">
        <v>41365.488078703704</v>
      </c>
      <c r="E86" s="7">
        <v>0</v>
      </c>
      <c r="F86" s="3" t="s">
        <v>0</v>
      </c>
      <c r="G86" s="3" t="s">
        <v>217</v>
      </c>
      <c r="H86" s="3" t="s">
        <v>214</v>
      </c>
    </row>
    <row r="87" spans="1:81" ht="30">
      <c r="A87" s="1">
        <v>10043563</v>
      </c>
      <c r="B87" s="5">
        <v>40879</v>
      </c>
      <c r="C87" s="5">
        <v>41029</v>
      </c>
      <c r="D87" s="5">
        <v>41366.614351851851</v>
      </c>
      <c r="E87" s="7">
        <v>6129.45</v>
      </c>
      <c r="F87" s="3" t="s">
        <v>0</v>
      </c>
      <c r="G87" s="9" t="s">
        <v>81</v>
      </c>
      <c r="H87" s="3" t="s">
        <v>175</v>
      </c>
      <c r="I87" s="28">
        <f>($E87*($H$1/12))/2</f>
        <v>25.539375</v>
      </c>
      <c r="J87" s="28">
        <f t="shared" ref="J87:AO87" si="40">($E87*($H$1/12))</f>
        <v>51.078749999999999</v>
      </c>
      <c r="K87" s="28">
        <f t="shared" si="40"/>
        <v>51.078749999999999</v>
      </c>
      <c r="L87" s="28">
        <f t="shared" si="40"/>
        <v>51.078749999999999</v>
      </c>
      <c r="M87" s="28">
        <f t="shared" si="40"/>
        <v>51.078749999999999</v>
      </c>
      <c r="N87" s="28">
        <f t="shared" si="40"/>
        <v>51.078749999999999</v>
      </c>
      <c r="O87" s="28">
        <f t="shared" si="40"/>
        <v>51.078749999999999</v>
      </c>
      <c r="P87" s="28">
        <f t="shared" si="40"/>
        <v>51.078749999999999</v>
      </c>
      <c r="Q87" s="28">
        <f t="shared" si="40"/>
        <v>51.078749999999999</v>
      </c>
      <c r="R87" s="28">
        <f t="shared" si="40"/>
        <v>51.078749999999999</v>
      </c>
      <c r="S87" s="28">
        <f t="shared" si="40"/>
        <v>51.078749999999999</v>
      </c>
      <c r="T87" s="28">
        <f t="shared" si="40"/>
        <v>51.078749999999999</v>
      </c>
      <c r="U87" s="28">
        <f t="shared" si="40"/>
        <v>51.078749999999999</v>
      </c>
      <c r="V87" s="28">
        <f t="shared" si="40"/>
        <v>51.078749999999999</v>
      </c>
      <c r="W87" s="28">
        <f t="shared" si="40"/>
        <v>51.078749999999999</v>
      </c>
      <c r="X87" s="28">
        <f t="shared" si="40"/>
        <v>51.078749999999999</v>
      </c>
      <c r="Y87" s="28">
        <f t="shared" si="40"/>
        <v>51.078749999999999</v>
      </c>
      <c r="Z87" s="28">
        <f t="shared" si="40"/>
        <v>51.078749999999999</v>
      </c>
      <c r="AA87" s="28">
        <f t="shared" si="40"/>
        <v>51.078749999999999</v>
      </c>
      <c r="AB87" s="28">
        <f t="shared" si="40"/>
        <v>51.078749999999999</v>
      </c>
      <c r="AC87" s="28">
        <f t="shared" si="40"/>
        <v>51.078749999999999</v>
      </c>
      <c r="AD87" s="28">
        <f t="shared" si="40"/>
        <v>51.078749999999999</v>
      </c>
      <c r="AE87" s="28">
        <f t="shared" si="40"/>
        <v>51.078749999999999</v>
      </c>
      <c r="AF87" s="28">
        <f t="shared" si="40"/>
        <v>51.078749999999999</v>
      </c>
      <c r="AG87" s="28">
        <f t="shared" si="40"/>
        <v>51.078749999999999</v>
      </c>
      <c r="AH87" s="28">
        <f t="shared" si="40"/>
        <v>51.078749999999999</v>
      </c>
      <c r="AI87" s="28">
        <f t="shared" si="40"/>
        <v>51.078749999999999</v>
      </c>
      <c r="AJ87" s="28">
        <f t="shared" si="40"/>
        <v>51.078749999999999</v>
      </c>
      <c r="AK87" s="28">
        <f t="shared" si="40"/>
        <v>51.078749999999999</v>
      </c>
      <c r="AL87" s="28">
        <f t="shared" si="40"/>
        <v>51.078749999999999</v>
      </c>
      <c r="AM87" s="28">
        <f t="shared" si="40"/>
        <v>51.078749999999999</v>
      </c>
      <c r="AN87" s="28">
        <f t="shared" si="40"/>
        <v>51.078749999999999</v>
      </c>
      <c r="AO87" s="28">
        <f t="shared" si="40"/>
        <v>51.078749999999999</v>
      </c>
      <c r="AP87" s="28">
        <f t="shared" ref="AP87:BU87" si="41">($E87*($H$1/12))</f>
        <v>51.078749999999999</v>
      </c>
      <c r="AQ87" s="28">
        <f t="shared" si="41"/>
        <v>51.078749999999999</v>
      </c>
      <c r="AR87" s="28">
        <f t="shared" si="41"/>
        <v>51.078749999999999</v>
      </c>
      <c r="AS87" s="28">
        <f t="shared" si="41"/>
        <v>51.078749999999999</v>
      </c>
      <c r="AT87" s="28">
        <f t="shared" si="41"/>
        <v>51.078749999999999</v>
      </c>
      <c r="AU87" s="28">
        <f t="shared" si="41"/>
        <v>51.078749999999999</v>
      </c>
      <c r="AV87" s="28">
        <f t="shared" si="41"/>
        <v>51.078749999999999</v>
      </c>
      <c r="AW87" s="28">
        <f t="shared" si="41"/>
        <v>51.078749999999999</v>
      </c>
      <c r="AX87" s="28">
        <f t="shared" si="41"/>
        <v>51.078749999999999</v>
      </c>
      <c r="AY87" s="28">
        <f t="shared" si="41"/>
        <v>51.078749999999999</v>
      </c>
      <c r="AZ87" s="28">
        <f t="shared" si="41"/>
        <v>51.078749999999999</v>
      </c>
      <c r="BA87" s="28">
        <f t="shared" si="41"/>
        <v>51.078749999999999</v>
      </c>
      <c r="BB87" s="28">
        <f t="shared" si="41"/>
        <v>51.078749999999999</v>
      </c>
      <c r="BC87" s="28">
        <f t="shared" si="41"/>
        <v>51.078749999999999</v>
      </c>
      <c r="BD87" s="28">
        <f t="shared" si="41"/>
        <v>51.078749999999999</v>
      </c>
      <c r="BE87" s="28">
        <f t="shared" si="41"/>
        <v>51.078749999999999</v>
      </c>
      <c r="BF87" s="28">
        <f t="shared" si="41"/>
        <v>51.078749999999999</v>
      </c>
      <c r="BG87" s="28">
        <f t="shared" si="41"/>
        <v>51.078749999999999</v>
      </c>
      <c r="BH87" s="28">
        <f t="shared" si="41"/>
        <v>51.078749999999999</v>
      </c>
      <c r="BI87" s="28">
        <f t="shared" si="41"/>
        <v>51.078749999999999</v>
      </c>
      <c r="BJ87" s="28">
        <f t="shared" si="41"/>
        <v>51.078749999999999</v>
      </c>
      <c r="BK87" s="28">
        <f t="shared" si="41"/>
        <v>51.078749999999999</v>
      </c>
      <c r="BL87" s="28">
        <f t="shared" si="41"/>
        <v>51.078749999999999</v>
      </c>
      <c r="BM87" s="28">
        <f t="shared" si="41"/>
        <v>51.078749999999999</v>
      </c>
      <c r="BN87" s="28">
        <f t="shared" si="41"/>
        <v>51.078749999999999</v>
      </c>
      <c r="BO87" s="28">
        <f t="shared" si="41"/>
        <v>51.078749999999999</v>
      </c>
      <c r="BP87" s="28">
        <f t="shared" si="41"/>
        <v>51.078749999999999</v>
      </c>
      <c r="BQ87" s="28">
        <f t="shared" si="41"/>
        <v>51.078749999999999</v>
      </c>
      <c r="BR87" s="28">
        <f t="shared" si="41"/>
        <v>51.078749999999999</v>
      </c>
      <c r="BS87" s="28">
        <f t="shared" si="41"/>
        <v>51.078749999999999</v>
      </c>
      <c r="BT87" s="28">
        <f t="shared" si="41"/>
        <v>51.078749999999999</v>
      </c>
      <c r="BU87" s="28">
        <f t="shared" si="41"/>
        <v>51.078749999999999</v>
      </c>
      <c r="BV87" s="28">
        <f t="shared" ref="BV87:CB87" si="42">($E87*($H$1/12))</f>
        <v>51.078749999999999</v>
      </c>
      <c r="BW87" s="28">
        <f t="shared" si="42"/>
        <v>51.078749999999999</v>
      </c>
      <c r="BX87" s="28">
        <f t="shared" si="42"/>
        <v>51.078749999999999</v>
      </c>
      <c r="BY87" s="28">
        <f t="shared" si="42"/>
        <v>51.078749999999999</v>
      </c>
      <c r="BZ87" s="28">
        <f t="shared" si="42"/>
        <v>51.078749999999999</v>
      </c>
      <c r="CA87" s="28">
        <f t="shared" si="42"/>
        <v>51.078749999999999</v>
      </c>
      <c r="CB87" s="28">
        <f t="shared" si="42"/>
        <v>51.078749999999999</v>
      </c>
      <c r="CC87" s="6"/>
    </row>
    <row r="88" spans="1:81" hidden="1">
      <c r="A88" s="1">
        <v>10044510</v>
      </c>
      <c r="B88" s="5">
        <v>40968</v>
      </c>
      <c r="C88" s="5">
        <v>41276</v>
      </c>
      <c r="D88" s="5">
        <v>41372.668761574074</v>
      </c>
      <c r="E88" s="7">
        <v>0</v>
      </c>
      <c r="F88" s="3" t="s">
        <v>0</v>
      </c>
      <c r="G88" s="3" t="s">
        <v>217</v>
      </c>
      <c r="H88" s="3" t="s">
        <v>214</v>
      </c>
    </row>
    <row r="89" spans="1:81" hidden="1">
      <c r="A89" s="1">
        <v>10044909</v>
      </c>
      <c r="B89" s="5">
        <v>41026</v>
      </c>
      <c r="C89" s="5">
        <v>41274</v>
      </c>
      <c r="D89" s="5">
        <v>41372.680127314816</v>
      </c>
      <c r="E89" s="7">
        <v>0</v>
      </c>
      <c r="F89" s="3" t="s">
        <v>0</v>
      </c>
      <c r="G89" s="3" t="s">
        <v>217</v>
      </c>
      <c r="H89" s="3" t="s">
        <v>214</v>
      </c>
    </row>
    <row r="90" spans="1:81" hidden="1">
      <c r="A90" s="1">
        <v>10047580</v>
      </c>
      <c r="B90" s="5">
        <v>41284</v>
      </c>
      <c r="C90" s="5">
        <v>41334</v>
      </c>
      <c r="D90" s="5">
        <v>41377.593865740739</v>
      </c>
      <c r="E90" s="7">
        <v>0</v>
      </c>
      <c r="F90" s="3" t="s">
        <v>0</v>
      </c>
      <c r="G90" s="3" t="s">
        <v>217</v>
      </c>
      <c r="H90" s="3" t="s">
        <v>214</v>
      </c>
    </row>
    <row r="91" spans="1:81" hidden="1">
      <c r="A91" s="1">
        <v>10044413</v>
      </c>
      <c r="B91" s="5">
        <v>40960</v>
      </c>
      <c r="C91" s="5">
        <v>41258</v>
      </c>
      <c r="D91" s="5">
        <v>41380.748888888891</v>
      </c>
      <c r="E91" s="7">
        <v>0</v>
      </c>
      <c r="F91" s="3" t="s">
        <v>0</v>
      </c>
      <c r="G91" s="3" t="s">
        <v>217</v>
      </c>
      <c r="H91" s="3" t="s">
        <v>214</v>
      </c>
    </row>
    <row r="92" spans="1:81" hidden="1">
      <c r="A92" s="1">
        <v>10044412</v>
      </c>
      <c r="B92" s="5">
        <v>40960</v>
      </c>
      <c r="C92" s="5">
        <v>41258</v>
      </c>
      <c r="D92" s="5">
        <v>41380.748923611114</v>
      </c>
      <c r="E92" s="7">
        <v>0</v>
      </c>
      <c r="F92" s="3" t="s">
        <v>0</v>
      </c>
      <c r="G92" s="3" t="s">
        <v>217</v>
      </c>
      <c r="H92" s="3" t="s">
        <v>214</v>
      </c>
    </row>
    <row r="93" spans="1:81" hidden="1">
      <c r="A93" s="1">
        <v>10044414</v>
      </c>
      <c r="B93" s="5">
        <v>40960</v>
      </c>
      <c r="C93" s="5">
        <v>41258</v>
      </c>
      <c r="D93" s="5">
        <v>41380.74894675926</v>
      </c>
      <c r="E93" s="7">
        <v>0</v>
      </c>
      <c r="F93" s="3" t="s">
        <v>0</v>
      </c>
      <c r="G93" s="3" t="s">
        <v>217</v>
      </c>
      <c r="H93" s="3" t="s">
        <v>214</v>
      </c>
    </row>
    <row r="94" spans="1:81" hidden="1">
      <c r="A94" s="1">
        <v>10047578</v>
      </c>
      <c r="B94" s="5">
        <v>41284</v>
      </c>
      <c r="C94" s="5">
        <v>41334</v>
      </c>
      <c r="D94" s="5">
        <v>41394.479398148149</v>
      </c>
      <c r="E94" s="7">
        <v>0</v>
      </c>
      <c r="F94" s="3" t="s">
        <v>0</v>
      </c>
      <c r="G94" s="3" t="s">
        <v>217</v>
      </c>
      <c r="H94" s="3" t="s">
        <v>214</v>
      </c>
    </row>
    <row r="95" spans="1:81" ht="60">
      <c r="A95" s="1">
        <v>10044010</v>
      </c>
      <c r="B95" s="5">
        <v>40935</v>
      </c>
      <c r="C95" s="5">
        <v>41243</v>
      </c>
      <c r="D95" s="5">
        <v>41394.48265046296</v>
      </c>
      <c r="E95" s="2">
        <f>8182.77+318.32+541.11</f>
        <v>9042.2000000000007</v>
      </c>
      <c r="F95" s="3" t="s">
        <v>0</v>
      </c>
      <c r="G95" s="8" t="s">
        <v>60</v>
      </c>
      <c r="H95" s="3" t="s">
        <v>25</v>
      </c>
      <c r="I95" s="28">
        <f>($E95*($H$1/12))/2</f>
        <v>37.675833333333337</v>
      </c>
      <c r="J95" s="28">
        <f t="shared" ref="J95:AO95" si="43">($E95*($H$1/12))</f>
        <v>75.351666666666674</v>
      </c>
      <c r="K95" s="28">
        <f t="shared" si="43"/>
        <v>75.351666666666674</v>
      </c>
      <c r="L95" s="28">
        <f t="shared" si="43"/>
        <v>75.351666666666674</v>
      </c>
      <c r="M95" s="28">
        <f t="shared" si="43"/>
        <v>75.351666666666674</v>
      </c>
      <c r="N95" s="28">
        <f t="shared" si="43"/>
        <v>75.351666666666674</v>
      </c>
      <c r="O95" s="28">
        <f t="shared" si="43"/>
        <v>75.351666666666674</v>
      </c>
      <c r="P95" s="28">
        <f t="shared" si="43"/>
        <v>75.351666666666674</v>
      </c>
      <c r="Q95" s="28">
        <f t="shared" si="43"/>
        <v>75.351666666666674</v>
      </c>
      <c r="R95" s="28">
        <f t="shared" si="43"/>
        <v>75.351666666666674</v>
      </c>
      <c r="S95" s="28">
        <f t="shared" si="43"/>
        <v>75.351666666666674</v>
      </c>
      <c r="T95" s="28">
        <f t="shared" si="43"/>
        <v>75.351666666666674</v>
      </c>
      <c r="U95" s="28">
        <f t="shared" si="43"/>
        <v>75.351666666666674</v>
      </c>
      <c r="V95" s="28">
        <f t="shared" si="43"/>
        <v>75.351666666666674</v>
      </c>
      <c r="W95" s="28">
        <f t="shared" si="43"/>
        <v>75.351666666666674</v>
      </c>
      <c r="X95" s="28">
        <f t="shared" si="43"/>
        <v>75.351666666666674</v>
      </c>
      <c r="Y95" s="28">
        <f t="shared" si="43"/>
        <v>75.351666666666674</v>
      </c>
      <c r="Z95" s="28">
        <f t="shared" si="43"/>
        <v>75.351666666666674</v>
      </c>
      <c r="AA95" s="28">
        <f t="shared" si="43"/>
        <v>75.351666666666674</v>
      </c>
      <c r="AB95" s="28">
        <f t="shared" si="43"/>
        <v>75.351666666666674</v>
      </c>
      <c r="AC95" s="28">
        <f t="shared" si="43"/>
        <v>75.351666666666674</v>
      </c>
      <c r="AD95" s="28">
        <f t="shared" si="43"/>
        <v>75.351666666666674</v>
      </c>
      <c r="AE95" s="28">
        <f t="shared" si="43"/>
        <v>75.351666666666674</v>
      </c>
      <c r="AF95" s="28">
        <f t="shared" si="43"/>
        <v>75.351666666666674</v>
      </c>
      <c r="AG95" s="28">
        <f t="shared" si="43"/>
        <v>75.351666666666674</v>
      </c>
      <c r="AH95" s="28">
        <f t="shared" si="43"/>
        <v>75.351666666666674</v>
      </c>
      <c r="AI95" s="28">
        <f t="shared" si="43"/>
        <v>75.351666666666674</v>
      </c>
      <c r="AJ95" s="28">
        <f t="shared" si="43"/>
        <v>75.351666666666674</v>
      </c>
      <c r="AK95" s="28">
        <f t="shared" si="43"/>
        <v>75.351666666666674</v>
      </c>
      <c r="AL95" s="28">
        <f t="shared" si="43"/>
        <v>75.351666666666674</v>
      </c>
      <c r="AM95" s="28">
        <f t="shared" si="43"/>
        <v>75.351666666666674</v>
      </c>
      <c r="AN95" s="28">
        <f t="shared" si="43"/>
        <v>75.351666666666674</v>
      </c>
      <c r="AO95" s="28">
        <f t="shared" si="43"/>
        <v>75.351666666666674</v>
      </c>
      <c r="AP95" s="28">
        <f t="shared" ref="AP95:BU95" si="44">($E95*($H$1/12))</f>
        <v>75.351666666666674</v>
      </c>
      <c r="AQ95" s="28">
        <f t="shared" si="44"/>
        <v>75.351666666666674</v>
      </c>
      <c r="AR95" s="28">
        <f t="shared" si="44"/>
        <v>75.351666666666674</v>
      </c>
      <c r="AS95" s="28">
        <f t="shared" si="44"/>
        <v>75.351666666666674</v>
      </c>
      <c r="AT95" s="28">
        <f t="shared" si="44"/>
        <v>75.351666666666674</v>
      </c>
      <c r="AU95" s="28">
        <f t="shared" si="44"/>
        <v>75.351666666666674</v>
      </c>
      <c r="AV95" s="28">
        <f t="shared" si="44"/>
        <v>75.351666666666674</v>
      </c>
      <c r="AW95" s="28">
        <f t="shared" si="44"/>
        <v>75.351666666666674</v>
      </c>
      <c r="AX95" s="28">
        <f t="shared" si="44"/>
        <v>75.351666666666674</v>
      </c>
      <c r="AY95" s="28">
        <f t="shared" si="44"/>
        <v>75.351666666666674</v>
      </c>
      <c r="AZ95" s="28">
        <f t="shared" si="44"/>
        <v>75.351666666666674</v>
      </c>
      <c r="BA95" s="28">
        <f t="shared" si="44"/>
        <v>75.351666666666674</v>
      </c>
      <c r="BB95" s="28">
        <f t="shared" si="44"/>
        <v>75.351666666666674</v>
      </c>
      <c r="BC95" s="28">
        <f t="shared" si="44"/>
        <v>75.351666666666674</v>
      </c>
      <c r="BD95" s="28">
        <f t="shared" si="44"/>
        <v>75.351666666666674</v>
      </c>
      <c r="BE95" s="28">
        <f t="shared" si="44"/>
        <v>75.351666666666674</v>
      </c>
      <c r="BF95" s="28">
        <f t="shared" si="44"/>
        <v>75.351666666666674</v>
      </c>
      <c r="BG95" s="28">
        <f t="shared" si="44"/>
        <v>75.351666666666674</v>
      </c>
      <c r="BH95" s="28">
        <f t="shared" si="44"/>
        <v>75.351666666666674</v>
      </c>
      <c r="BI95" s="28">
        <f t="shared" si="44"/>
        <v>75.351666666666674</v>
      </c>
      <c r="BJ95" s="28">
        <f t="shared" si="44"/>
        <v>75.351666666666674</v>
      </c>
      <c r="BK95" s="28">
        <f t="shared" si="44"/>
        <v>75.351666666666674</v>
      </c>
      <c r="BL95" s="28">
        <f t="shared" si="44"/>
        <v>75.351666666666674</v>
      </c>
      <c r="BM95" s="28">
        <f t="shared" si="44"/>
        <v>75.351666666666674</v>
      </c>
      <c r="BN95" s="28">
        <f t="shared" si="44"/>
        <v>75.351666666666674</v>
      </c>
      <c r="BO95" s="28">
        <f t="shared" si="44"/>
        <v>75.351666666666674</v>
      </c>
      <c r="BP95" s="28">
        <f t="shared" si="44"/>
        <v>75.351666666666674</v>
      </c>
      <c r="BQ95" s="28">
        <f t="shared" si="44"/>
        <v>75.351666666666674</v>
      </c>
      <c r="BR95" s="28">
        <f t="shared" si="44"/>
        <v>75.351666666666674</v>
      </c>
      <c r="BS95" s="28">
        <f t="shared" si="44"/>
        <v>75.351666666666674</v>
      </c>
      <c r="BT95" s="28">
        <f t="shared" si="44"/>
        <v>75.351666666666674</v>
      </c>
      <c r="BU95" s="28">
        <f t="shared" si="44"/>
        <v>75.351666666666674</v>
      </c>
      <c r="BV95" s="28">
        <f t="shared" ref="BV95:CB95" si="45">($E95*($H$1/12))</f>
        <v>75.351666666666674</v>
      </c>
      <c r="BW95" s="28">
        <f t="shared" si="45"/>
        <v>75.351666666666674</v>
      </c>
      <c r="BX95" s="28">
        <f t="shared" si="45"/>
        <v>75.351666666666674</v>
      </c>
      <c r="BY95" s="28">
        <f t="shared" si="45"/>
        <v>75.351666666666674</v>
      </c>
      <c r="BZ95" s="28">
        <f t="shared" si="45"/>
        <v>75.351666666666674</v>
      </c>
      <c r="CA95" s="28">
        <f t="shared" si="45"/>
        <v>75.351666666666674</v>
      </c>
      <c r="CB95" s="28">
        <f t="shared" si="45"/>
        <v>75.351666666666674</v>
      </c>
      <c r="CC95" s="6"/>
    </row>
    <row r="96" spans="1:81" hidden="1">
      <c r="A96" s="1">
        <v>10042281</v>
      </c>
      <c r="B96" s="5">
        <v>40718</v>
      </c>
      <c r="C96" s="5">
        <v>41243</v>
      </c>
      <c r="D96" s="5">
        <v>41395.4453125</v>
      </c>
      <c r="E96" s="7">
        <v>0</v>
      </c>
      <c r="F96" s="3" t="s">
        <v>0</v>
      </c>
      <c r="G96" s="3" t="s">
        <v>217</v>
      </c>
      <c r="H96" s="3" t="s">
        <v>214</v>
      </c>
    </row>
    <row r="97" spans="1:81" ht="30">
      <c r="A97" s="1">
        <v>10044654</v>
      </c>
      <c r="B97" s="5">
        <v>40977</v>
      </c>
      <c r="C97" s="5">
        <v>41252</v>
      </c>
      <c r="D97" s="5">
        <v>41395.768495370372</v>
      </c>
      <c r="E97" s="4">
        <v>475.56</v>
      </c>
      <c r="F97" s="3" t="s">
        <v>0</v>
      </c>
      <c r="G97" s="8" t="s">
        <v>141</v>
      </c>
      <c r="H97" s="3" t="s">
        <v>142</v>
      </c>
      <c r="I97" s="28">
        <f>($E97*($H$1/12))/2</f>
        <v>1.9815</v>
      </c>
      <c r="J97" s="28">
        <f t="shared" ref="J97:AO97" si="46">($E97*($H$1/12))</f>
        <v>3.9630000000000001</v>
      </c>
      <c r="K97" s="28">
        <f t="shared" si="46"/>
        <v>3.9630000000000001</v>
      </c>
      <c r="L97" s="28">
        <f t="shared" si="46"/>
        <v>3.9630000000000001</v>
      </c>
      <c r="M97" s="28">
        <f t="shared" si="46"/>
        <v>3.9630000000000001</v>
      </c>
      <c r="N97" s="28">
        <f t="shared" si="46"/>
        <v>3.9630000000000001</v>
      </c>
      <c r="O97" s="28">
        <f t="shared" si="46"/>
        <v>3.9630000000000001</v>
      </c>
      <c r="P97" s="28">
        <f t="shared" si="46"/>
        <v>3.9630000000000001</v>
      </c>
      <c r="Q97" s="28">
        <f t="shared" si="46"/>
        <v>3.9630000000000001</v>
      </c>
      <c r="R97" s="28">
        <f t="shared" si="46"/>
        <v>3.9630000000000001</v>
      </c>
      <c r="S97" s="28">
        <f t="shared" si="46"/>
        <v>3.9630000000000001</v>
      </c>
      <c r="T97" s="28">
        <f t="shared" si="46"/>
        <v>3.9630000000000001</v>
      </c>
      <c r="U97" s="28">
        <f t="shared" si="46"/>
        <v>3.9630000000000001</v>
      </c>
      <c r="V97" s="28">
        <f t="shared" si="46"/>
        <v>3.9630000000000001</v>
      </c>
      <c r="W97" s="28">
        <f t="shared" si="46"/>
        <v>3.9630000000000001</v>
      </c>
      <c r="X97" s="28">
        <f t="shared" si="46"/>
        <v>3.9630000000000001</v>
      </c>
      <c r="Y97" s="28">
        <f t="shared" si="46"/>
        <v>3.9630000000000001</v>
      </c>
      <c r="Z97" s="28">
        <f t="shared" si="46"/>
        <v>3.9630000000000001</v>
      </c>
      <c r="AA97" s="28">
        <f t="shared" si="46"/>
        <v>3.9630000000000001</v>
      </c>
      <c r="AB97" s="28">
        <f t="shared" si="46"/>
        <v>3.9630000000000001</v>
      </c>
      <c r="AC97" s="28">
        <f t="shared" si="46"/>
        <v>3.9630000000000001</v>
      </c>
      <c r="AD97" s="28">
        <f t="shared" si="46"/>
        <v>3.9630000000000001</v>
      </c>
      <c r="AE97" s="28">
        <f t="shared" si="46"/>
        <v>3.9630000000000001</v>
      </c>
      <c r="AF97" s="28">
        <f t="shared" si="46"/>
        <v>3.9630000000000001</v>
      </c>
      <c r="AG97" s="28">
        <f t="shared" si="46"/>
        <v>3.9630000000000001</v>
      </c>
      <c r="AH97" s="28">
        <f t="shared" si="46"/>
        <v>3.9630000000000001</v>
      </c>
      <c r="AI97" s="28">
        <f t="shared" si="46"/>
        <v>3.9630000000000001</v>
      </c>
      <c r="AJ97" s="28">
        <f t="shared" si="46"/>
        <v>3.9630000000000001</v>
      </c>
      <c r="AK97" s="28">
        <f t="shared" si="46"/>
        <v>3.9630000000000001</v>
      </c>
      <c r="AL97" s="28">
        <f t="shared" si="46"/>
        <v>3.9630000000000001</v>
      </c>
      <c r="AM97" s="28">
        <f t="shared" si="46"/>
        <v>3.9630000000000001</v>
      </c>
      <c r="AN97" s="28">
        <f t="shared" si="46"/>
        <v>3.9630000000000001</v>
      </c>
      <c r="AO97" s="28">
        <f t="shared" si="46"/>
        <v>3.9630000000000001</v>
      </c>
      <c r="AP97" s="28">
        <f t="shared" ref="AP97:BU97" si="47">($E97*($H$1/12))</f>
        <v>3.9630000000000001</v>
      </c>
      <c r="AQ97" s="28">
        <f t="shared" si="47"/>
        <v>3.9630000000000001</v>
      </c>
      <c r="AR97" s="28">
        <f t="shared" si="47"/>
        <v>3.9630000000000001</v>
      </c>
      <c r="AS97" s="28">
        <f t="shared" si="47"/>
        <v>3.9630000000000001</v>
      </c>
      <c r="AT97" s="28">
        <f t="shared" si="47"/>
        <v>3.9630000000000001</v>
      </c>
      <c r="AU97" s="28">
        <f t="shared" si="47"/>
        <v>3.9630000000000001</v>
      </c>
      <c r="AV97" s="28">
        <f t="shared" si="47"/>
        <v>3.9630000000000001</v>
      </c>
      <c r="AW97" s="28">
        <f t="shared" si="47"/>
        <v>3.9630000000000001</v>
      </c>
      <c r="AX97" s="28">
        <f t="shared" si="47"/>
        <v>3.9630000000000001</v>
      </c>
      <c r="AY97" s="28">
        <f t="shared" si="47"/>
        <v>3.9630000000000001</v>
      </c>
      <c r="AZ97" s="28">
        <f t="shared" si="47"/>
        <v>3.9630000000000001</v>
      </c>
      <c r="BA97" s="28">
        <f t="shared" si="47"/>
        <v>3.9630000000000001</v>
      </c>
      <c r="BB97" s="28">
        <f t="shared" si="47"/>
        <v>3.9630000000000001</v>
      </c>
      <c r="BC97" s="28">
        <f t="shared" si="47"/>
        <v>3.9630000000000001</v>
      </c>
      <c r="BD97" s="28">
        <f t="shared" si="47"/>
        <v>3.9630000000000001</v>
      </c>
      <c r="BE97" s="28">
        <f t="shared" si="47"/>
        <v>3.9630000000000001</v>
      </c>
      <c r="BF97" s="28">
        <f t="shared" si="47"/>
        <v>3.9630000000000001</v>
      </c>
      <c r="BG97" s="28">
        <f t="shared" si="47"/>
        <v>3.9630000000000001</v>
      </c>
      <c r="BH97" s="28">
        <f t="shared" si="47"/>
        <v>3.9630000000000001</v>
      </c>
      <c r="BI97" s="28">
        <f t="shared" si="47"/>
        <v>3.9630000000000001</v>
      </c>
      <c r="BJ97" s="28">
        <f t="shared" si="47"/>
        <v>3.9630000000000001</v>
      </c>
      <c r="BK97" s="28">
        <f t="shared" si="47"/>
        <v>3.9630000000000001</v>
      </c>
      <c r="BL97" s="28">
        <f t="shared" si="47"/>
        <v>3.9630000000000001</v>
      </c>
      <c r="BM97" s="28">
        <f t="shared" si="47"/>
        <v>3.9630000000000001</v>
      </c>
      <c r="BN97" s="28">
        <f t="shared" si="47"/>
        <v>3.9630000000000001</v>
      </c>
      <c r="BO97" s="28">
        <f t="shared" si="47"/>
        <v>3.9630000000000001</v>
      </c>
      <c r="BP97" s="28">
        <f t="shared" si="47"/>
        <v>3.9630000000000001</v>
      </c>
      <c r="BQ97" s="28">
        <f t="shared" si="47"/>
        <v>3.9630000000000001</v>
      </c>
      <c r="BR97" s="28">
        <f t="shared" si="47"/>
        <v>3.9630000000000001</v>
      </c>
      <c r="BS97" s="28">
        <f t="shared" si="47"/>
        <v>3.9630000000000001</v>
      </c>
      <c r="BT97" s="28">
        <f t="shared" si="47"/>
        <v>3.9630000000000001</v>
      </c>
      <c r="BU97" s="28">
        <f t="shared" si="47"/>
        <v>3.9630000000000001</v>
      </c>
      <c r="BV97" s="28">
        <f t="shared" ref="BV97:CB97" si="48">($E97*($H$1/12))</f>
        <v>3.9630000000000001</v>
      </c>
      <c r="BW97" s="28">
        <f t="shared" si="48"/>
        <v>3.9630000000000001</v>
      </c>
      <c r="BX97" s="28">
        <f t="shared" si="48"/>
        <v>3.9630000000000001</v>
      </c>
      <c r="BY97" s="28">
        <f t="shared" si="48"/>
        <v>3.9630000000000001</v>
      </c>
      <c r="BZ97" s="28">
        <f t="shared" si="48"/>
        <v>3.9630000000000001</v>
      </c>
      <c r="CA97" s="28">
        <f t="shared" si="48"/>
        <v>3.9630000000000001</v>
      </c>
      <c r="CB97" s="28">
        <f t="shared" si="48"/>
        <v>3.9630000000000001</v>
      </c>
      <c r="CC97" s="6"/>
    </row>
    <row r="98" spans="1:81" hidden="1">
      <c r="A98" s="1">
        <v>10047634</v>
      </c>
      <c r="B98" s="5">
        <v>41297</v>
      </c>
      <c r="C98" s="5">
        <v>41306</v>
      </c>
      <c r="D98" s="5">
        <v>41414.423101851855</v>
      </c>
      <c r="E98" s="7">
        <v>0</v>
      </c>
      <c r="F98" s="3" t="s">
        <v>0</v>
      </c>
      <c r="G98" s="3" t="s">
        <v>217</v>
      </c>
      <c r="H98" s="3" t="s">
        <v>214</v>
      </c>
    </row>
    <row r="99" spans="1:81">
      <c r="A99" s="1">
        <v>10046703</v>
      </c>
      <c r="B99" s="5">
        <v>41136</v>
      </c>
      <c r="C99" s="5">
        <v>41289</v>
      </c>
      <c r="D99" s="5">
        <v>41422.656921296293</v>
      </c>
      <c r="E99" s="4">
        <f>(53598.15-40195.08)+4401.12</f>
        <v>17804.189999999999</v>
      </c>
      <c r="F99" s="3" t="s">
        <v>5</v>
      </c>
      <c r="G99" s="3" t="s">
        <v>23</v>
      </c>
      <c r="H99" s="3" t="s">
        <v>175</v>
      </c>
      <c r="I99" s="28">
        <f>($E99*($H$1/12))/2</f>
        <v>74.184124999999995</v>
      </c>
      <c r="J99" s="28">
        <f t="shared" ref="J99:S100" si="49">($E99*($H$1/12))</f>
        <v>148.36824999999999</v>
      </c>
      <c r="K99" s="28">
        <f t="shared" si="49"/>
        <v>148.36824999999999</v>
      </c>
      <c r="L99" s="28">
        <f t="shared" si="49"/>
        <v>148.36824999999999</v>
      </c>
      <c r="M99" s="28">
        <f t="shared" si="49"/>
        <v>148.36824999999999</v>
      </c>
      <c r="N99" s="28">
        <f t="shared" si="49"/>
        <v>148.36824999999999</v>
      </c>
      <c r="O99" s="28">
        <f t="shared" si="49"/>
        <v>148.36824999999999</v>
      </c>
      <c r="P99" s="28">
        <f t="shared" si="49"/>
        <v>148.36824999999999</v>
      </c>
      <c r="Q99" s="28">
        <f t="shared" si="49"/>
        <v>148.36824999999999</v>
      </c>
      <c r="R99" s="28">
        <f t="shared" si="49"/>
        <v>148.36824999999999</v>
      </c>
      <c r="S99" s="28">
        <f t="shared" si="49"/>
        <v>148.36824999999999</v>
      </c>
      <c r="T99" s="28">
        <f t="shared" ref="T99:AC100" si="50">($E99*($H$1/12))</f>
        <v>148.36824999999999</v>
      </c>
      <c r="U99" s="28">
        <f t="shared" si="50"/>
        <v>148.36824999999999</v>
      </c>
      <c r="V99" s="28">
        <f t="shared" si="50"/>
        <v>148.36824999999999</v>
      </c>
      <c r="W99" s="28">
        <f t="shared" si="50"/>
        <v>148.36824999999999</v>
      </c>
      <c r="X99" s="28">
        <f t="shared" si="50"/>
        <v>148.36824999999999</v>
      </c>
      <c r="Y99" s="28">
        <f t="shared" si="50"/>
        <v>148.36824999999999</v>
      </c>
      <c r="Z99" s="28">
        <f t="shared" si="50"/>
        <v>148.36824999999999</v>
      </c>
      <c r="AA99" s="28">
        <f t="shared" si="50"/>
        <v>148.36824999999999</v>
      </c>
      <c r="AB99" s="28">
        <f t="shared" si="50"/>
        <v>148.36824999999999</v>
      </c>
      <c r="AC99" s="28">
        <f t="shared" si="50"/>
        <v>148.36824999999999</v>
      </c>
      <c r="AD99" s="28">
        <f t="shared" ref="AD99:AM100" si="51">($E99*($H$1/12))</f>
        <v>148.36824999999999</v>
      </c>
      <c r="AE99" s="28">
        <f t="shared" si="51"/>
        <v>148.36824999999999</v>
      </c>
      <c r="AF99" s="28">
        <f t="shared" si="51"/>
        <v>148.36824999999999</v>
      </c>
      <c r="AG99" s="28">
        <f t="shared" si="51"/>
        <v>148.36824999999999</v>
      </c>
      <c r="AH99" s="28">
        <f t="shared" si="51"/>
        <v>148.36824999999999</v>
      </c>
      <c r="AI99" s="28">
        <f t="shared" si="51"/>
        <v>148.36824999999999</v>
      </c>
      <c r="AJ99" s="28">
        <f t="shared" si="51"/>
        <v>148.36824999999999</v>
      </c>
      <c r="AK99" s="28">
        <f t="shared" si="51"/>
        <v>148.36824999999999</v>
      </c>
      <c r="AL99" s="28">
        <f t="shared" si="51"/>
        <v>148.36824999999999</v>
      </c>
      <c r="AM99" s="28">
        <f t="shared" si="51"/>
        <v>148.36824999999999</v>
      </c>
      <c r="AN99" s="28">
        <f t="shared" ref="AN99:AW100" si="52">($E99*($H$1/12))</f>
        <v>148.36824999999999</v>
      </c>
      <c r="AO99" s="28">
        <f t="shared" si="52"/>
        <v>148.36824999999999</v>
      </c>
      <c r="AP99" s="28">
        <f t="shared" si="52"/>
        <v>148.36824999999999</v>
      </c>
      <c r="AQ99" s="28">
        <f t="shared" si="52"/>
        <v>148.36824999999999</v>
      </c>
      <c r="AR99" s="28">
        <f t="shared" si="52"/>
        <v>148.36824999999999</v>
      </c>
      <c r="AS99" s="28">
        <f t="shared" si="52"/>
        <v>148.36824999999999</v>
      </c>
      <c r="AT99" s="28">
        <f t="shared" si="52"/>
        <v>148.36824999999999</v>
      </c>
      <c r="AU99" s="28">
        <f t="shared" si="52"/>
        <v>148.36824999999999</v>
      </c>
      <c r="AV99" s="28">
        <f t="shared" si="52"/>
        <v>148.36824999999999</v>
      </c>
      <c r="AW99" s="28">
        <f t="shared" si="52"/>
        <v>148.36824999999999</v>
      </c>
      <c r="AX99" s="28">
        <f t="shared" ref="AX99:BG100" si="53">($E99*($H$1/12))</f>
        <v>148.36824999999999</v>
      </c>
      <c r="AY99" s="28">
        <f t="shared" si="53"/>
        <v>148.36824999999999</v>
      </c>
      <c r="AZ99" s="28">
        <f t="shared" si="53"/>
        <v>148.36824999999999</v>
      </c>
      <c r="BA99" s="28">
        <f t="shared" si="53"/>
        <v>148.36824999999999</v>
      </c>
      <c r="BB99" s="28">
        <f t="shared" si="53"/>
        <v>148.36824999999999</v>
      </c>
      <c r="BC99" s="28">
        <f t="shared" si="53"/>
        <v>148.36824999999999</v>
      </c>
      <c r="BD99" s="28">
        <f t="shared" si="53"/>
        <v>148.36824999999999</v>
      </c>
      <c r="BE99" s="28">
        <f t="shared" si="53"/>
        <v>148.36824999999999</v>
      </c>
      <c r="BF99" s="28">
        <f t="shared" si="53"/>
        <v>148.36824999999999</v>
      </c>
      <c r="BG99" s="28">
        <f t="shared" si="53"/>
        <v>148.36824999999999</v>
      </c>
      <c r="BH99" s="28">
        <f t="shared" ref="BH99:BQ100" si="54">($E99*($H$1/12))</f>
        <v>148.36824999999999</v>
      </c>
      <c r="BI99" s="28">
        <f t="shared" si="54"/>
        <v>148.36824999999999</v>
      </c>
      <c r="BJ99" s="28">
        <f t="shared" si="54"/>
        <v>148.36824999999999</v>
      </c>
      <c r="BK99" s="28">
        <f t="shared" si="54"/>
        <v>148.36824999999999</v>
      </c>
      <c r="BL99" s="28">
        <f t="shared" si="54"/>
        <v>148.36824999999999</v>
      </c>
      <c r="BM99" s="28">
        <f t="shared" si="54"/>
        <v>148.36824999999999</v>
      </c>
      <c r="BN99" s="28">
        <f t="shared" si="54"/>
        <v>148.36824999999999</v>
      </c>
      <c r="BO99" s="28">
        <f t="shared" si="54"/>
        <v>148.36824999999999</v>
      </c>
      <c r="BP99" s="28">
        <f t="shared" si="54"/>
        <v>148.36824999999999</v>
      </c>
      <c r="BQ99" s="28">
        <f t="shared" si="54"/>
        <v>148.36824999999999</v>
      </c>
      <c r="BR99" s="28">
        <f t="shared" ref="BR99:CB100" si="55">($E99*($H$1/12))</f>
        <v>148.36824999999999</v>
      </c>
      <c r="BS99" s="28">
        <f t="shared" si="55"/>
        <v>148.36824999999999</v>
      </c>
      <c r="BT99" s="28">
        <f t="shared" si="55"/>
        <v>148.36824999999999</v>
      </c>
      <c r="BU99" s="28">
        <f t="shared" si="55"/>
        <v>148.36824999999999</v>
      </c>
      <c r="BV99" s="28">
        <f t="shared" si="55"/>
        <v>148.36824999999999</v>
      </c>
      <c r="BW99" s="28">
        <f t="shared" si="55"/>
        <v>148.36824999999999</v>
      </c>
      <c r="BX99" s="28">
        <f t="shared" si="55"/>
        <v>148.36824999999999</v>
      </c>
      <c r="BY99" s="28">
        <f t="shared" si="55"/>
        <v>148.36824999999999</v>
      </c>
      <c r="BZ99" s="28">
        <f t="shared" si="55"/>
        <v>148.36824999999999</v>
      </c>
      <c r="CA99" s="28">
        <f t="shared" si="55"/>
        <v>148.36824999999999</v>
      </c>
      <c r="CB99" s="28">
        <f t="shared" si="55"/>
        <v>148.36824999999999</v>
      </c>
      <c r="CC99" s="6"/>
    </row>
    <row r="100" spans="1:81">
      <c r="A100" s="1">
        <v>10046915</v>
      </c>
      <c r="B100" s="5">
        <v>41178</v>
      </c>
      <c r="C100" s="5">
        <v>41243</v>
      </c>
      <c r="D100" s="5">
        <v>41428.488854166666</v>
      </c>
      <c r="E100" s="4">
        <v>1613.03</v>
      </c>
      <c r="F100" s="3" t="s">
        <v>0</v>
      </c>
      <c r="G100" s="3" t="s">
        <v>44</v>
      </c>
      <c r="H100" s="3" t="s">
        <v>26</v>
      </c>
      <c r="I100" s="28">
        <f>($E100*($H$1/12))/2</f>
        <v>6.7209583333333329</v>
      </c>
      <c r="J100" s="28">
        <f t="shared" si="49"/>
        <v>13.441916666666666</v>
      </c>
      <c r="K100" s="28">
        <f t="shared" si="49"/>
        <v>13.441916666666666</v>
      </c>
      <c r="L100" s="28">
        <f t="shared" si="49"/>
        <v>13.441916666666666</v>
      </c>
      <c r="M100" s="28">
        <f t="shared" si="49"/>
        <v>13.441916666666666</v>
      </c>
      <c r="N100" s="28">
        <f t="shared" si="49"/>
        <v>13.441916666666666</v>
      </c>
      <c r="O100" s="28">
        <f t="shared" si="49"/>
        <v>13.441916666666666</v>
      </c>
      <c r="P100" s="28">
        <f t="shared" si="49"/>
        <v>13.441916666666666</v>
      </c>
      <c r="Q100" s="28">
        <f t="shared" si="49"/>
        <v>13.441916666666666</v>
      </c>
      <c r="R100" s="28">
        <f t="shared" si="49"/>
        <v>13.441916666666666</v>
      </c>
      <c r="S100" s="28">
        <f t="shared" si="49"/>
        <v>13.441916666666666</v>
      </c>
      <c r="T100" s="28">
        <f t="shared" si="50"/>
        <v>13.441916666666666</v>
      </c>
      <c r="U100" s="28">
        <f t="shared" si="50"/>
        <v>13.441916666666666</v>
      </c>
      <c r="V100" s="28">
        <f t="shared" si="50"/>
        <v>13.441916666666666</v>
      </c>
      <c r="W100" s="28">
        <f t="shared" si="50"/>
        <v>13.441916666666666</v>
      </c>
      <c r="X100" s="28">
        <f t="shared" si="50"/>
        <v>13.441916666666666</v>
      </c>
      <c r="Y100" s="28">
        <f t="shared" si="50"/>
        <v>13.441916666666666</v>
      </c>
      <c r="Z100" s="28">
        <f t="shared" si="50"/>
        <v>13.441916666666666</v>
      </c>
      <c r="AA100" s="28">
        <f t="shared" si="50"/>
        <v>13.441916666666666</v>
      </c>
      <c r="AB100" s="28">
        <f t="shared" si="50"/>
        <v>13.441916666666666</v>
      </c>
      <c r="AC100" s="28">
        <f t="shared" si="50"/>
        <v>13.441916666666666</v>
      </c>
      <c r="AD100" s="28">
        <f t="shared" si="51"/>
        <v>13.441916666666666</v>
      </c>
      <c r="AE100" s="28">
        <f t="shared" si="51"/>
        <v>13.441916666666666</v>
      </c>
      <c r="AF100" s="28">
        <f t="shared" si="51"/>
        <v>13.441916666666666</v>
      </c>
      <c r="AG100" s="28">
        <f t="shared" si="51"/>
        <v>13.441916666666666</v>
      </c>
      <c r="AH100" s="28">
        <f t="shared" si="51"/>
        <v>13.441916666666666</v>
      </c>
      <c r="AI100" s="28">
        <f t="shared" si="51"/>
        <v>13.441916666666666</v>
      </c>
      <c r="AJ100" s="28">
        <f t="shared" si="51"/>
        <v>13.441916666666666</v>
      </c>
      <c r="AK100" s="28">
        <f t="shared" si="51"/>
        <v>13.441916666666666</v>
      </c>
      <c r="AL100" s="28">
        <f t="shared" si="51"/>
        <v>13.441916666666666</v>
      </c>
      <c r="AM100" s="28">
        <f t="shared" si="51"/>
        <v>13.441916666666666</v>
      </c>
      <c r="AN100" s="28">
        <f t="shared" si="52"/>
        <v>13.441916666666666</v>
      </c>
      <c r="AO100" s="28">
        <f t="shared" si="52"/>
        <v>13.441916666666666</v>
      </c>
      <c r="AP100" s="28">
        <f t="shared" si="52"/>
        <v>13.441916666666666</v>
      </c>
      <c r="AQ100" s="28">
        <f t="shared" si="52"/>
        <v>13.441916666666666</v>
      </c>
      <c r="AR100" s="28">
        <f t="shared" si="52"/>
        <v>13.441916666666666</v>
      </c>
      <c r="AS100" s="28">
        <f t="shared" si="52"/>
        <v>13.441916666666666</v>
      </c>
      <c r="AT100" s="28">
        <f t="shared" si="52"/>
        <v>13.441916666666666</v>
      </c>
      <c r="AU100" s="28">
        <f t="shared" si="52"/>
        <v>13.441916666666666</v>
      </c>
      <c r="AV100" s="28">
        <f t="shared" si="52"/>
        <v>13.441916666666666</v>
      </c>
      <c r="AW100" s="28">
        <f t="shared" si="52"/>
        <v>13.441916666666666</v>
      </c>
      <c r="AX100" s="28">
        <f t="shared" si="53"/>
        <v>13.441916666666666</v>
      </c>
      <c r="AY100" s="28">
        <f t="shared" si="53"/>
        <v>13.441916666666666</v>
      </c>
      <c r="AZ100" s="28">
        <f t="shared" si="53"/>
        <v>13.441916666666666</v>
      </c>
      <c r="BA100" s="28">
        <f t="shared" si="53"/>
        <v>13.441916666666666</v>
      </c>
      <c r="BB100" s="28">
        <f t="shared" si="53"/>
        <v>13.441916666666666</v>
      </c>
      <c r="BC100" s="28">
        <f t="shared" si="53"/>
        <v>13.441916666666666</v>
      </c>
      <c r="BD100" s="28">
        <f t="shared" si="53"/>
        <v>13.441916666666666</v>
      </c>
      <c r="BE100" s="28">
        <f t="shared" si="53"/>
        <v>13.441916666666666</v>
      </c>
      <c r="BF100" s="28">
        <f t="shared" si="53"/>
        <v>13.441916666666666</v>
      </c>
      <c r="BG100" s="28">
        <f t="shared" si="53"/>
        <v>13.441916666666666</v>
      </c>
      <c r="BH100" s="28">
        <f t="shared" si="54"/>
        <v>13.441916666666666</v>
      </c>
      <c r="BI100" s="28">
        <f t="shared" si="54"/>
        <v>13.441916666666666</v>
      </c>
      <c r="BJ100" s="28">
        <f t="shared" si="54"/>
        <v>13.441916666666666</v>
      </c>
      <c r="BK100" s="28">
        <f t="shared" si="54"/>
        <v>13.441916666666666</v>
      </c>
      <c r="BL100" s="28">
        <f t="shared" si="54"/>
        <v>13.441916666666666</v>
      </c>
      <c r="BM100" s="28">
        <f t="shared" si="54"/>
        <v>13.441916666666666</v>
      </c>
      <c r="BN100" s="28">
        <f t="shared" si="54"/>
        <v>13.441916666666666</v>
      </c>
      <c r="BO100" s="28">
        <f t="shared" si="54"/>
        <v>13.441916666666666</v>
      </c>
      <c r="BP100" s="28">
        <f t="shared" si="54"/>
        <v>13.441916666666666</v>
      </c>
      <c r="BQ100" s="28">
        <f t="shared" si="54"/>
        <v>13.441916666666666</v>
      </c>
      <c r="BR100" s="28">
        <f t="shared" si="55"/>
        <v>13.441916666666666</v>
      </c>
      <c r="BS100" s="28">
        <f t="shared" si="55"/>
        <v>13.441916666666666</v>
      </c>
      <c r="BT100" s="28">
        <f t="shared" si="55"/>
        <v>13.441916666666666</v>
      </c>
      <c r="BU100" s="28">
        <f t="shared" si="55"/>
        <v>13.441916666666666</v>
      </c>
      <c r="BV100" s="28">
        <f t="shared" si="55"/>
        <v>13.441916666666666</v>
      </c>
      <c r="BW100" s="28">
        <f t="shared" si="55"/>
        <v>13.441916666666666</v>
      </c>
      <c r="BX100" s="28">
        <f t="shared" si="55"/>
        <v>13.441916666666666</v>
      </c>
      <c r="BY100" s="28">
        <f t="shared" si="55"/>
        <v>13.441916666666666</v>
      </c>
      <c r="BZ100" s="28">
        <f t="shared" si="55"/>
        <v>13.441916666666666</v>
      </c>
      <c r="CA100" s="28">
        <f t="shared" si="55"/>
        <v>13.441916666666666</v>
      </c>
      <c r="CB100" s="28">
        <f t="shared" si="55"/>
        <v>13.441916666666666</v>
      </c>
      <c r="CC100" s="6"/>
    </row>
    <row r="101" spans="1:81" hidden="1">
      <c r="A101" s="1">
        <v>10043145</v>
      </c>
      <c r="B101" s="5">
        <v>40840</v>
      </c>
      <c r="C101" s="5">
        <v>41261</v>
      </c>
      <c r="D101" s="5">
        <v>41428.695150462961</v>
      </c>
      <c r="E101" s="7">
        <v>0</v>
      </c>
      <c r="F101" s="3" t="s">
        <v>0</v>
      </c>
      <c r="G101" s="3" t="s">
        <v>217</v>
      </c>
      <c r="H101" s="3" t="s">
        <v>214</v>
      </c>
    </row>
    <row r="102" spans="1:81" hidden="1">
      <c r="A102" s="1">
        <v>10044475</v>
      </c>
      <c r="B102" s="5">
        <v>40966</v>
      </c>
      <c r="C102" s="5">
        <v>41334</v>
      </c>
      <c r="D102" s="5">
        <v>41428.695752314816</v>
      </c>
      <c r="E102" s="7">
        <v>0</v>
      </c>
      <c r="F102" s="3" t="s">
        <v>0</v>
      </c>
      <c r="G102" s="3" t="s">
        <v>217</v>
      </c>
      <c r="H102" s="3" t="s">
        <v>214</v>
      </c>
    </row>
    <row r="103" spans="1:81" hidden="1">
      <c r="A103" s="1">
        <v>10044733</v>
      </c>
      <c r="B103" s="5">
        <v>40995</v>
      </c>
      <c r="C103" s="5">
        <v>41243</v>
      </c>
      <c r="D103" s="5">
        <v>41434.760138888887</v>
      </c>
      <c r="E103" s="7">
        <v>0</v>
      </c>
      <c r="F103" s="3" t="s">
        <v>0</v>
      </c>
      <c r="G103" s="3" t="s">
        <v>217</v>
      </c>
      <c r="H103" s="3" t="s">
        <v>214</v>
      </c>
    </row>
    <row r="104" spans="1:81" hidden="1">
      <c r="A104" s="1">
        <v>10046797</v>
      </c>
      <c r="B104" s="5">
        <v>41148</v>
      </c>
      <c r="C104" s="5">
        <v>41257</v>
      </c>
      <c r="D104" s="5">
        <v>41438.757002314815</v>
      </c>
      <c r="E104" s="7">
        <v>0</v>
      </c>
      <c r="F104" s="3" t="s">
        <v>0</v>
      </c>
      <c r="G104" s="3" t="s">
        <v>217</v>
      </c>
      <c r="H104" s="3" t="s">
        <v>214</v>
      </c>
    </row>
    <row r="105" spans="1:81" hidden="1">
      <c r="A105" s="1">
        <v>10047738</v>
      </c>
      <c r="B105" s="5">
        <v>41317</v>
      </c>
      <c r="C105" s="5">
        <v>41334</v>
      </c>
      <c r="D105" s="5">
        <v>41456.415127314816</v>
      </c>
      <c r="E105" s="7">
        <v>0</v>
      </c>
      <c r="F105" s="3" t="s">
        <v>184</v>
      </c>
      <c r="G105" s="3" t="s">
        <v>217</v>
      </c>
      <c r="H105" s="3" t="s">
        <v>214</v>
      </c>
    </row>
    <row r="106" spans="1:81" hidden="1">
      <c r="A106" s="1">
        <v>10041465</v>
      </c>
      <c r="B106" s="5">
        <v>40602</v>
      </c>
      <c r="C106" s="5">
        <v>41404</v>
      </c>
      <c r="D106" s="5">
        <v>41470.624409722222</v>
      </c>
      <c r="E106" s="7">
        <v>0</v>
      </c>
      <c r="F106" s="3" t="s">
        <v>0</v>
      </c>
      <c r="G106" s="3" t="s">
        <v>217</v>
      </c>
      <c r="H106" s="3" t="s">
        <v>214</v>
      </c>
    </row>
    <row r="107" spans="1:81" hidden="1">
      <c r="A107" s="1">
        <v>10047907</v>
      </c>
      <c r="B107" s="5">
        <v>41359</v>
      </c>
      <c r="C107" s="5">
        <v>41394</v>
      </c>
      <c r="D107" s="5">
        <v>41470.624432870369</v>
      </c>
      <c r="E107" s="7">
        <v>0</v>
      </c>
      <c r="F107" s="3" t="s">
        <v>184</v>
      </c>
      <c r="G107" s="3" t="s">
        <v>217</v>
      </c>
      <c r="H107" s="3" t="s">
        <v>214</v>
      </c>
    </row>
    <row r="108" spans="1:81" hidden="1">
      <c r="A108" s="1">
        <v>10045795</v>
      </c>
      <c r="B108" s="5">
        <v>41088</v>
      </c>
      <c r="C108" s="5">
        <v>41318</v>
      </c>
      <c r="D108" s="5">
        <v>41470.624444444446</v>
      </c>
      <c r="E108" s="7">
        <v>0</v>
      </c>
      <c r="F108" s="3" t="s">
        <v>0</v>
      </c>
      <c r="G108" s="3" t="s">
        <v>217</v>
      </c>
      <c r="H108" s="3" t="s">
        <v>214</v>
      </c>
    </row>
    <row r="109" spans="1:81" hidden="1">
      <c r="A109" s="1">
        <v>10046816</v>
      </c>
      <c r="B109" s="5">
        <v>41149</v>
      </c>
      <c r="C109" s="5">
        <v>41327</v>
      </c>
      <c r="D109" s="5">
        <v>41470.624456018515</v>
      </c>
      <c r="E109" s="7">
        <v>0</v>
      </c>
      <c r="F109" s="3" t="s">
        <v>0</v>
      </c>
      <c r="G109" s="3" t="s">
        <v>217</v>
      </c>
      <c r="H109" s="3" t="s">
        <v>214</v>
      </c>
    </row>
    <row r="110" spans="1:81" hidden="1">
      <c r="A110" s="1">
        <v>10043148</v>
      </c>
      <c r="B110" s="5">
        <v>40840</v>
      </c>
      <c r="C110" s="5">
        <v>41261</v>
      </c>
      <c r="D110" s="5">
        <v>41470.628020833334</v>
      </c>
      <c r="E110" s="7">
        <v>0</v>
      </c>
      <c r="F110" s="3" t="s">
        <v>0</v>
      </c>
      <c r="G110" s="3" t="s">
        <v>217</v>
      </c>
      <c r="H110" s="3" t="s">
        <v>214</v>
      </c>
    </row>
    <row r="111" spans="1:81" hidden="1">
      <c r="A111" s="1">
        <v>10043149</v>
      </c>
      <c r="B111" s="5">
        <v>40840</v>
      </c>
      <c r="C111" s="5">
        <v>41261</v>
      </c>
      <c r="D111" s="5">
        <v>41470.628020833334</v>
      </c>
      <c r="E111" s="7">
        <v>0</v>
      </c>
      <c r="F111" s="3" t="s">
        <v>0</v>
      </c>
      <c r="G111" s="3" t="s">
        <v>217</v>
      </c>
      <c r="H111" s="3" t="s">
        <v>214</v>
      </c>
    </row>
    <row r="112" spans="1:81" hidden="1">
      <c r="A112" s="1">
        <v>10043150</v>
      </c>
      <c r="B112" s="5">
        <v>40840</v>
      </c>
      <c r="C112" s="5">
        <v>41261</v>
      </c>
      <c r="D112" s="5">
        <v>41470.628032407411</v>
      </c>
      <c r="E112" s="7">
        <v>0</v>
      </c>
      <c r="F112" s="3" t="s">
        <v>0</v>
      </c>
      <c r="G112" s="3" t="s">
        <v>217</v>
      </c>
      <c r="H112" s="3" t="s">
        <v>214</v>
      </c>
    </row>
    <row r="113" spans="1:81" hidden="1">
      <c r="A113" s="1">
        <v>10043151</v>
      </c>
      <c r="B113" s="5">
        <v>40840</v>
      </c>
      <c r="C113" s="5">
        <v>41261</v>
      </c>
      <c r="D113" s="5">
        <v>41470.628032407411</v>
      </c>
      <c r="E113" s="7">
        <v>0</v>
      </c>
      <c r="F113" s="3" t="s">
        <v>0</v>
      </c>
      <c r="G113" s="3" t="s">
        <v>217</v>
      </c>
      <c r="H113" s="3" t="s">
        <v>214</v>
      </c>
    </row>
    <row r="114" spans="1:81" hidden="1">
      <c r="A114" s="1">
        <v>10046300</v>
      </c>
      <c r="B114" s="5">
        <v>41096</v>
      </c>
      <c r="C114" s="5">
        <v>41213</v>
      </c>
      <c r="D114" s="5">
        <v>41470.637314814812</v>
      </c>
      <c r="E114" s="7">
        <v>0</v>
      </c>
      <c r="F114" s="3" t="s">
        <v>0</v>
      </c>
      <c r="G114" s="3" t="s">
        <v>217</v>
      </c>
      <c r="H114" s="3" t="s">
        <v>214</v>
      </c>
    </row>
    <row r="115" spans="1:81" hidden="1">
      <c r="A115" s="1">
        <v>10047035</v>
      </c>
      <c r="B115" s="5">
        <v>41208</v>
      </c>
      <c r="C115" s="5">
        <v>41274</v>
      </c>
      <c r="D115" s="5">
        <v>41470.639999999999</v>
      </c>
      <c r="E115" s="7">
        <v>0</v>
      </c>
      <c r="F115" s="3" t="s">
        <v>0</v>
      </c>
      <c r="G115" s="3" t="s">
        <v>217</v>
      </c>
      <c r="H115" s="3" t="s">
        <v>214</v>
      </c>
    </row>
    <row r="116" spans="1:81" hidden="1">
      <c r="A116" s="1">
        <v>10047711</v>
      </c>
      <c r="B116" s="5">
        <v>41309</v>
      </c>
      <c r="C116" s="5">
        <v>41372</v>
      </c>
      <c r="D116" s="5">
        <v>41484.396296296298</v>
      </c>
      <c r="E116" s="7">
        <v>0</v>
      </c>
      <c r="F116" s="3" t="s">
        <v>0</v>
      </c>
      <c r="G116" s="3" t="s">
        <v>217</v>
      </c>
      <c r="H116" s="3" t="s">
        <v>214</v>
      </c>
    </row>
    <row r="117" spans="1:81" hidden="1">
      <c r="A117" s="1">
        <v>10047712</v>
      </c>
      <c r="B117" s="5">
        <v>41309</v>
      </c>
      <c r="C117" s="5">
        <v>41372</v>
      </c>
      <c r="D117" s="5">
        <v>41484.396307870367</v>
      </c>
      <c r="E117" s="7">
        <v>0</v>
      </c>
      <c r="F117" s="3" t="s">
        <v>0</v>
      </c>
      <c r="G117" s="3" t="s">
        <v>217</v>
      </c>
      <c r="H117" s="3" t="s">
        <v>214</v>
      </c>
    </row>
    <row r="118" spans="1:81" hidden="1">
      <c r="A118" s="1">
        <v>10043147</v>
      </c>
      <c r="B118" s="5">
        <v>40840</v>
      </c>
      <c r="C118" s="5">
        <v>41261</v>
      </c>
      <c r="D118" s="5">
        <v>41488.635810185187</v>
      </c>
      <c r="E118" s="7">
        <v>0</v>
      </c>
      <c r="F118" s="3" t="s">
        <v>0</v>
      </c>
      <c r="G118" s="3" t="s">
        <v>217</v>
      </c>
      <c r="H118" s="3" t="s">
        <v>214</v>
      </c>
    </row>
    <row r="119" spans="1:81" hidden="1">
      <c r="A119" s="1">
        <v>10044798</v>
      </c>
      <c r="B119" s="5">
        <v>41008</v>
      </c>
      <c r="C119" s="5">
        <v>41365</v>
      </c>
      <c r="D119" s="5">
        <v>41492.768865740742</v>
      </c>
      <c r="E119" s="7">
        <v>0</v>
      </c>
      <c r="F119" s="3" t="s">
        <v>0</v>
      </c>
      <c r="G119" s="3" t="s">
        <v>217</v>
      </c>
      <c r="H119" s="3" t="s">
        <v>214</v>
      </c>
    </row>
    <row r="120" spans="1:81" hidden="1">
      <c r="A120" s="1">
        <v>10046804</v>
      </c>
      <c r="B120" s="5">
        <v>41148</v>
      </c>
      <c r="C120" s="5">
        <v>41304</v>
      </c>
      <c r="D120" s="5">
        <v>41493.402002314811</v>
      </c>
      <c r="E120" s="7">
        <v>0</v>
      </c>
      <c r="F120" s="3" t="s">
        <v>0</v>
      </c>
      <c r="G120" s="3" t="s">
        <v>217</v>
      </c>
      <c r="H120" s="3" t="s">
        <v>214</v>
      </c>
    </row>
    <row r="121" spans="1:81">
      <c r="A121" s="1">
        <v>10047704</v>
      </c>
      <c r="B121" s="5">
        <v>41306</v>
      </c>
      <c r="C121" s="5">
        <v>41331</v>
      </c>
      <c r="D121" s="5">
        <v>41502.495289351849</v>
      </c>
      <c r="E121" s="4">
        <v>21465</v>
      </c>
      <c r="F121" s="3" t="s">
        <v>0</v>
      </c>
      <c r="G121" s="3" t="s">
        <v>43</v>
      </c>
      <c r="H121" s="3" t="s">
        <v>40</v>
      </c>
      <c r="I121" s="28"/>
      <c r="J121" s="28">
        <f>($E121*($H$1/12))/2</f>
        <v>89.4375</v>
      </c>
      <c r="K121" s="28">
        <f t="shared" ref="K121:AP121" si="56">($E121*($H$1/12))</f>
        <v>178.875</v>
      </c>
      <c r="L121" s="28">
        <f t="shared" si="56"/>
        <v>178.875</v>
      </c>
      <c r="M121" s="28">
        <f t="shared" si="56"/>
        <v>178.875</v>
      </c>
      <c r="N121" s="28">
        <f t="shared" si="56"/>
        <v>178.875</v>
      </c>
      <c r="O121" s="28">
        <f t="shared" si="56"/>
        <v>178.875</v>
      </c>
      <c r="P121" s="28">
        <f t="shared" si="56"/>
        <v>178.875</v>
      </c>
      <c r="Q121" s="28">
        <f t="shared" si="56"/>
        <v>178.875</v>
      </c>
      <c r="R121" s="28">
        <f t="shared" si="56"/>
        <v>178.875</v>
      </c>
      <c r="S121" s="28">
        <f t="shared" si="56"/>
        <v>178.875</v>
      </c>
      <c r="T121" s="28">
        <f t="shared" si="56"/>
        <v>178.875</v>
      </c>
      <c r="U121" s="28">
        <f t="shared" si="56"/>
        <v>178.875</v>
      </c>
      <c r="V121" s="28">
        <f t="shared" si="56"/>
        <v>178.875</v>
      </c>
      <c r="W121" s="28">
        <f t="shared" si="56"/>
        <v>178.875</v>
      </c>
      <c r="X121" s="28">
        <f t="shared" si="56"/>
        <v>178.875</v>
      </c>
      <c r="Y121" s="28">
        <f t="shared" si="56"/>
        <v>178.875</v>
      </c>
      <c r="Z121" s="28">
        <f t="shared" si="56"/>
        <v>178.875</v>
      </c>
      <c r="AA121" s="28">
        <f t="shared" si="56"/>
        <v>178.875</v>
      </c>
      <c r="AB121" s="28">
        <f t="shared" si="56"/>
        <v>178.875</v>
      </c>
      <c r="AC121" s="28">
        <f t="shared" si="56"/>
        <v>178.875</v>
      </c>
      <c r="AD121" s="28">
        <f t="shared" si="56"/>
        <v>178.875</v>
      </c>
      <c r="AE121" s="28">
        <f t="shared" si="56"/>
        <v>178.875</v>
      </c>
      <c r="AF121" s="28">
        <f t="shared" si="56"/>
        <v>178.875</v>
      </c>
      <c r="AG121" s="28">
        <f t="shared" si="56"/>
        <v>178.875</v>
      </c>
      <c r="AH121" s="28">
        <f t="shared" si="56"/>
        <v>178.875</v>
      </c>
      <c r="AI121" s="28">
        <f t="shared" si="56"/>
        <v>178.875</v>
      </c>
      <c r="AJ121" s="28">
        <f t="shared" si="56"/>
        <v>178.875</v>
      </c>
      <c r="AK121" s="28">
        <f t="shared" si="56"/>
        <v>178.875</v>
      </c>
      <c r="AL121" s="28">
        <f t="shared" si="56"/>
        <v>178.875</v>
      </c>
      <c r="AM121" s="28">
        <f t="shared" si="56"/>
        <v>178.875</v>
      </c>
      <c r="AN121" s="28">
        <f t="shared" si="56"/>
        <v>178.875</v>
      </c>
      <c r="AO121" s="28">
        <f t="shared" si="56"/>
        <v>178.875</v>
      </c>
      <c r="AP121" s="28">
        <f t="shared" si="56"/>
        <v>178.875</v>
      </c>
      <c r="AQ121" s="28">
        <f t="shared" ref="AQ121:BV121" si="57">($E121*($H$1/12))</f>
        <v>178.875</v>
      </c>
      <c r="AR121" s="28">
        <f t="shared" si="57"/>
        <v>178.875</v>
      </c>
      <c r="AS121" s="28">
        <f t="shared" si="57"/>
        <v>178.875</v>
      </c>
      <c r="AT121" s="28">
        <f t="shared" si="57"/>
        <v>178.875</v>
      </c>
      <c r="AU121" s="28">
        <f t="shared" si="57"/>
        <v>178.875</v>
      </c>
      <c r="AV121" s="28">
        <f t="shared" si="57"/>
        <v>178.875</v>
      </c>
      <c r="AW121" s="28">
        <f t="shared" si="57"/>
        <v>178.875</v>
      </c>
      <c r="AX121" s="28">
        <f t="shared" si="57"/>
        <v>178.875</v>
      </c>
      <c r="AY121" s="28">
        <f t="shared" si="57"/>
        <v>178.875</v>
      </c>
      <c r="AZ121" s="28">
        <f t="shared" si="57"/>
        <v>178.875</v>
      </c>
      <c r="BA121" s="28">
        <f t="shared" si="57"/>
        <v>178.875</v>
      </c>
      <c r="BB121" s="28">
        <f t="shared" si="57"/>
        <v>178.875</v>
      </c>
      <c r="BC121" s="28">
        <f t="shared" si="57"/>
        <v>178.875</v>
      </c>
      <c r="BD121" s="28">
        <f t="shared" si="57"/>
        <v>178.875</v>
      </c>
      <c r="BE121" s="28">
        <f t="shared" si="57"/>
        <v>178.875</v>
      </c>
      <c r="BF121" s="28">
        <f t="shared" si="57"/>
        <v>178.875</v>
      </c>
      <c r="BG121" s="28">
        <f t="shared" si="57"/>
        <v>178.875</v>
      </c>
      <c r="BH121" s="28">
        <f t="shared" si="57"/>
        <v>178.875</v>
      </c>
      <c r="BI121" s="28">
        <f t="shared" si="57"/>
        <v>178.875</v>
      </c>
      <c r="BJ121" s="28">
        <f t="shared" si="57"/>
        <v>178.875</v>
      </c>
      <c r="BK121" s="28">
        <f t="shared" si="57"/>
        <v>178.875</v>
      </c>
      <c r="BL121" s="28">
        <f t="shared" si="57"/>
        <v>178.875</v>
      </c>
      <c r="BM121" s="28">
        <f t="shared" si="57"/>
        <v>178.875</v>
      </c>
      <c r="BN121" s="28">
        <f t="shared" si="57"/>
        <v>178.875</v>
      </c>
      <c r="BO121" s="28">
        <f t="shared" si="57"/>
        <v>178.875</v>
      </c>
      <c r="BP121" s="28">
        <f t="shared" si="57"/>
        <v>178.875</v>
      </c>
      <c r="BQ121" s="28">
        <f t="shared" si="57"/>
        <v>178.875</v>
      </c>
      <c r="BR121" s="28">
        <f t="shared" si="57"/>
        <v>178.875</v>
      </c>
      <c r="BS121" s="28">
        <f t="shared" si="57"/>
        <v>178.875</v>
      </c>
      <c r="BT121" s="28">
        <f t="shared" si="57"/>
        <v>178.875</v>
      </c>
      <c r="BU121" s="28">
        <f t="shared" si="57"/>
        <v>178.875</v>
      </c>
      <c r="BV121" s="28">
        <f t="shared" si="57"/>
        <v>178.875</v>
      </c>
      <c r="BW121" s="28">
        <f t="shared" ref="BW121:CB121" si="58">($E121*($H$1/12))</f>
        <v>178.875</v>
      </c>
      <c r="BX121" s="28">
        <f t="shared" si="58"/>
        <v>178.875</v>
      </c>
      <c r="BY121" s="28">
        <f t="shared" si="58"/>
        <v>178.875</v>
      </c>
      <c r="BZ121" s="28">
        <f t="shared" si="58"/>
        <v>178.875</v>
      </c>
      <c r="CA121" s="28">
        <f t="shared" si="58"/>
        <v>178.875</v>
      </c>
      <c r="CB121" s="28">
        <f t="shared" si="58"/>
        <v>178.875</v>
      </c>
      <c r="CC121" s="6"/>
    </row>
    <row r="122" spans="1:81" hidden="1">
      <c r="A122" s="1">
        <v>10044799</v>
      </c>
      <c r="B122" s="5">
        <v>41008</v>
      </c>
      <c r="C122" s="5">
        <v>41353</v>
      </c>
      <c r="D122" s="5">
        <v>41502.495324074072</v>
      </c>
      <c r="E122" s="7">
        <v>0</v>
      </c>
      <c r="F122" s="3" t="s">
        <v>0</v>
      </c>
      <c r="G122" s="3" t="s">
        <v>217</v>
      </c>
      <c r="H122" s="3" t="s">
        <v>214</v>
      </c>
    </row>
    <row r="123" spans="1:81" hidden="1">
      <c r="A123" s="1">
        <v>10047615</v>
      </c>
      <c r="B123" s="5">
        <v>41291</v>
      </c>
      <c r="C123" s="5">
        <v>41334</v>
      </c>
      <c r="D123" s="5">
        <v>41502.495370370372</v>
      </c>
      <c r="E123" s="7">
        <v>0</v>
      </c>
      <c r="F123" s="3" t="s">
        <v>0</v>
      </c>
      <c r="G123" s="3" t="s">
        <v>217</v>
      </c>
      <c r="H123" s="3" t="s">
        <v>214</v>
      </c>
    </row>
    <row r="124" spans="1:81" ht="30">
      <c r="A124" s="1">
        <v>10044451</v>
      </c>
      <c r="B124" s="5">
        <v>40962</v>
      </c>
      <c r="C124" s="5">
        <v>41274</v>
      </c>
      <c r="D124" s="5">
        <v>41502.507187499999</v>
      </c>
      <c r="E124" s="4">
        <v>5623.96</v>
      </c>
      <c r="F124" s="3" t="s">
        <v>0</v>
      </c>
      <c r="G124" s="9" t="s">
        <v>37</v>
      </c>
      <c r="H124" s="3" t="s">
        <v>26</v>
      </c>
      <c r="I124" s="28">
        <f>($E124*($H$1/12))/2</f>
        <v>23.433166666666665</v>
      </c>
      <c r="J124" s="28">
        <f t="shared" ref="J124:AO124" si="59">($E124*($H$1/12))</f>
        <v>46.86633333333333</v>
      </c>
      <c r="K124" s="28">
        <f t="shared" si="59"/>
        <v>46.86633333333333</v>
      </c>
      <c r="L124" s="28">
        <f t="shared" si="59"/>
        <v>46.86633333333333</v>
      </c>
      <c r="M124" s="28">
        <f t="shared" si="59"/>
        <v>46.86633333333333</v>
      </c>
      <c r="N124" s="28">
        <f t="shared" si="59"/>
        <v>46.86633333333333</v>
      </c>
      <c r="O124" s="28">
        <f t="shared" si="59"/>
        <v>46.86633333333333</v>
      </c>
      <c r="P124" s="28">
        <f t="shared" si="59"/>
        <v>46.86633333333333</v>
      </c>
      <c r="Q124" s="28">
        <f t="shared" si="59"/>
        <v>46.86633333333333</v>
      </c>
      <c r="R124" s="28">
        <f t="shared" si="59"/>
        <v>46.86633333333333</v>
      </c>
      <c r="S124" s="28">
        <f t="shared" si="59"/>
        <v>46.86633333333333</v>
      </c>
      <c r="T124" s="28">
        <f t="shared" si="59"/>
        <v>46.86633333333333</v>
      </c>
      <c r="U124" s="28">
        <f t="shared" si="59"/>
        <v>46.86633333333333</v>
      </c>
      <c r="V124" s="28">
        <f t="shared" si="59"/>
        <v>46.86633333333333</v>
      </c>
      <c r="W124" s="28">
        <f t="shared" si="59"/>
        <v>46.86633333333333</v>
      </c>
      <c r="X124" s="28">
        <f t="shared" si="59"/>
        <v>46.86633333333333</v>
      </c>
      <c r="Y124" s="28">
        <f t="shared" si="59"/>
        <v>46.86633333333333</v>
      </c>
      <c r="Z124" s="28">
        <f t="shared" si="59"/>
        <v>46.86633333333333</v>
      </c>
      <c r="AA124" s="28">
        <f t="shared" si="59"/>
        <v>46.86633333333333</v>
      </c>
      <c r="AB124" s="28">
        <f t="shared" si="59"/>
        <v>46.86633333333333</v>
      </c>
      <c r="AC124" s="28">
        <f t="shared" si="59"/>
        <v>46.86633333333333</v>
      </c>
      <c r="AD124" s="28">
        <f t="shared" si="59"/>
        <v>46.86633333333333</v>
      </c>
      <c r="AE124" s="28">
        <f t="shared" si="59"/>
        <v>46.86633333333333</v>
      </c>
      <c r="AF124" s="28">
        <f t="shared" si="59"/>
        <v>46.86633333333333</v>
      </c>
      <c r="AG124" s="28">
        <f t="shared" si="59"/>
        <v>46.86633333333333</v>
      </c>
      <c r="AH124" s="28">
        <f t="shared" si="59"/>
        <v>46.86633333333333</v>
      </c>
      <c r="AI124" s="28">
        <f t="shared" si="59"/>
        <v>46.86633333333333</v>
      </c>
      <c r="AJ124" s="28">
        <f t="shared" si="59"/>
        <v>46.86633333333333</v>
      </c>
      <c r="AK124" s="28">
        <f t="shared" si="59"/>
        <v>46.86633333333333</v>
      </c>
      <c r="AL124" s="28">
        <f t="shared" si="59"/>
        <v>46.86633333333333</v>
      </c>
      <c r="AM124" s="28">
        <f t="shared" si="59"/>
        <v>46.86633333333333</v>
      </c>
      <c r="AN124" s="28">
        <f t="shared" si="59"/>
        <v>46.86633333333333</v>
      </c>
      <c r="AO124" s="28">
        <f t="shared" si="59"/>
        <v>46.86633333333333</v>
      </c>
      <c r="AP124" s="28">
        <f t="shared" ref="AP124:BU124" si="60">($E124*($H$1/12))</f>
        <v>46.86633333333333</v>
      </c>
      <c r="AQ124" s="28">
        <f t="shared" si="60"/>
        <v>46.86633333333333</v>
      </c>
      <c r="AR124" s="28">
        <f t="shared" si="60"/>
        <v>46.86633333333333</v>
      </c>
      <c r="AS124" s="28">
        <f t="shared" si="60"/>
        <v>46.86633333333333</v>
      </c>
      <c r="AT124" s="28">
        <f t="shared" si="60"/>
        <v>46.86633333333333</v>
      </c>
      <c r="AU124" s="28">
        <f t="shared" si="60"/>
        <v>46.86633333333333</v>
      </c>
      <c r="AV124" s="28">
        <f t="shared" si="60"/>
        <v>46.86633333333333</v>
      </c>
      <c r="AW124" s="28">
        <f t="shared" si="60"/>
        <v>46.86633333333333</v>
      </c>
      <c r="AX124" s="28">
        <f t="shared" si="60"/>
        <v>46.86633333333333</v>
      </c>
      <c r="AY124" s="28">
        <f t="shared" si="60"/>
        <v>46.86633333333333</v>
      </c>
      <c r="AZ124" s="28">
        <f t="shared" si="60"/>
        <v>46.86633333333333</v>
      </c>
      <c r="BA124" s="28">
        <f t="shared" si="60"/>
        <v>46.86633333333333</v>
      </c>
      <c r="BB124" s="28">
        <f t="shared" si="60"/>
        <v>46.86633333333333</v>
      </c>
      <c r="BC124" s="28">
        <f t="shared" si="60"/>
        <v>46.86633333333333</v>
      </c>
      <c r="BD124" s="28">
        <f t="shared" si="60"/>
        <v>46.86633333333333</v>
      </c>
      <c r="BE124" s="28">
        <f t="shared" si="60"/>
        <v>46.86633333333333</v>
      </c>
      <c r="BF124" s="28">
        <f t="shared" si="60"/>
        <v>46.86633333333333</v>
      </c>
      <c r="BG124" s="28">
        <f t="shared" si="60"/>
        <v>46.86633333333333</v>
      </c>
      <c r="BH124" s="28">
        <f t="shared" si="60"/>
        <v>46.86633333333333</v>
      </c>
      <c r="BI124" s="28">
        <f t="shared" si="60"/>
        <v>46.86633333333333</v>
      </c>
      <c r="BJ124" s="28">
        <f t="shared" si="60"/>
        <v>46.86633333333333</v>
      </c>
      <c r="BK124" s="28">
        <f t="shared" si="60"/>
        <v>46.86633333333333</v>
      </c>
      <c r="BL124" s="28">
        <f t="shared" si="60"/>
        <v>46.86633333333333</v>
      </c>
      <c r="BM124" s="28">
        <f t="shared" si="60"/>
        <v>46.86633333333333</v>
      </c>
      <c r="BN124" s="28">
        <f t="shared" si="60"/>
        <v>46.86633333333333</v>
      </c>
      <c r="BO124" s="28">
        <f t="shared" si="60"/>
        <v>46.86633333333333</v>
      </c>
      <c r="BP124" s="28">
        <f t="shared" si="60"/>
        <v>46.86633333333333</v>
      </c>
      <c r="BQ124" s="28">
        <f t="shared" si="60"/>
        <v>46.86633333333333</v>
      </c>
      <c r="BR124" s="28">
        <f t="shared" si="60"/>
        <v>46.86633333333333</v>
      </c>
      <c r="BS124" s="28">
        <f t="shared" si="60"/>
        <v>46.86633333333333</v>
      </c>
      <c r="BT124" s="28">
        <f t="shared" si="60"/>
        <v>46.86633333333333</v>
      </c>
      <c r="BU124" s="28">
        <f t="shared" si="60"/>
        <v>46.86633333333333</v>
      </c>
      <c r="BV124" s="28">
        <f t="shared" ref="BV124:CB124" si="61">($E124*($H$1/12))</f>
        <v>46.86633333333333</v>
      </c>
      <c r="BW124" s="28">
        <f t="shared" si="61"/>
        <v>46.86633333333333</v>
      </c>
      <c r="BX124" s="28">
        <f t="shared" si="61"/>
        <v>46.86633333333333</v>
      </c>
      <c r="BY124" s="28">
        <f t="shared" si="61"/>
        <v>46.86633333333333</v>
      </c>
      <c r="BZ124" s="28">
        <f t="shared" si="61"/>
        <v>46.86633333333333</v>
      </c>
      <c r="CA124" s="28">
        <f t="shared" si="61"/>
        <v>46.86633333333333</v>
      </c>
      <c r="CB124" s="28">
        <f t="shared" si="61"/>
        <v>46.86633333333333</v>
      </c>
      <c r="CC124" s="6"/>
    </row>
    <row r="125" spans="1:81" hidden="1">
      <c r="A125" s="1">
        <v>10047546</v>
      </c>
      <c r="B125" s="5">
        <v>41277</v>
      </c>
      <c r="C125" s="5">
        <v>41289</v>
      </c>
      <c r="D125" s="5">
        <v>41502.507210648146</v>
      </c>
      <c r="E125" s="4">
        <v>0</v>
      </c>
      <c r="F125" s="3" t="s">
        <v>0</v>
      </c>
      <c r="G125" s="3" t="s">
        <v>217</v>
      </c>
      <c r="H125" s="3" t="s">
        <v>67</v>
      </c>
    </row>
    <row r="126" spans="1:81" hidden="1">
      <c r="A126" s="1">
        <v>10043959</v>
      </c>
      <c r="B126" s="5">
        <v>40925</v>
      </c>
      <c r="C126" s="5">
        <v>41247</v>
      </c>
      <c r="D126" s="5">
        <v>41509.608391203707</v>
      </c>
      <c r="E126" s="7">
        <v>0</v>
      </c>
      <c r="F126" s="3" t="s">
        <v>0</v>
      </c>
      <c r="G126" s="3" t="s">
        <v>217</v>
      </c>
      <c r="H126" s="3" t="s">
        <v>214</v>
      </c>
    </row>
    <row r="127" spans="1:81" hidden="1">
      <c r="A127" s="1">
        <v>10046968</v>
      </c>
      <c r="B127" s="5">
        <v>41204</v>
      </c>
      <c r="C127" s="5">
        <v>41320</v>
      </c>
      <c r="D127" s="5">
        <v>41513.748391203706</v>
      </c>
      <c r="E127" s="7">
        <v>0</v>
      </c>
      <c r="F127" s="3" t="s">
        <v>0</v>
      </c>
      <c r="G127" s="3" t="s">
        <v>217</v>
      </c>
      <c r="H127" s="3" t="s">
        <v>214</v>
      </c>
    </row>
    <row r="128" spans="1:81" hidden="1">
      <c r="A128" s="1">
        <v>10046969</v>
      </c>
      <c r="B128" s="5">
        <v>41204</v>
      </c>
      <c r="C128" s="5">
        <v>41320</v>
      </c>
      <c r="D128" s="5">
        <v>41513.748402777775</v>
      </c>
      <c r="E128" s="7">
        <v>0</v>
      </c>
      <c r="F128" s="3" t="s">
        <v>0</v>
      </c>
      <c r="G128" s="3" t="s">
        <v>217</v>
      </c>
      <c r="H128" s="3" t="s">
        <v>214</v>
      </c>
    </row>
    <row r="129" spans="1:81" hidden="1">
      <c r="A129" s="1">
        <v>99996755</v>
      </c>
      <c r="B129" s="5">
        <v>40302</v>
      </c>
      <c r="C129" s="5">
        <v>41378</v>
      </c>
      <c r="D129" s="5">
        <v>41514.734282407408</v>
      </c>
      <c r="E129" s="7">
        <v>0</v>
      </c>
      <c r="F129" s="3" t="s">
        <v>0</v>
      </c>
      <c r="G129" s="3" t="s">
        <v>217</v>
      </c>
      <c r="H129" s="3" t="s">
        <v>214</v>
      </c>
    </row>
    <row r="130" spans="1:81" ht="30">
      <c r="A130" s="1">
        <v>10045007</v>
      </c>
      <c r="B130" s="5">
        <v>41044</v>
      </c>
      <c r="C130" s="5">
        <v>41348</v>
      </c>
      <c r="D130" s="5">
        <v>41516.657858796294</v>
      </c>
      <c r="E130" s="4">
        <v>3148.2</v>
      </c>
      <c r="F130" s="3" t="s">
        <v>0</v>
      </c>
      <c r="G130" s="9" t="s">
        <v>46</v>
      </c>
      <c r="H130" s="3" t="s">
        <v>26</v>
      </c>
      <c r="I130" s="28"/>
      <c r="J130" s="28"/>
      <c r="K130" s="28">
        <f>($E130*($H$1/12))/2</f>
        <v>13.1175</v>
      </c>
      <c r="L130" s="28">
        <f t="shared" ref="L130:AQ130" si="62">($E130*($H$1/12))</f>
        <v>26.234999999999999</v>
      </c>
      <c r="M130" s="28">
        <f t="shared" si="62"/>
        <v>26.234999999999999</v>
      </c>
      <c r="N130" s="28">
        <f t="shared" si="62"/>
        <v>26.234999999999999</v>
      </c>
      <c r="O130" s="28">
        <f t="shared" si="62"/>
        <v>26.234999999999999</v>
      </c>
      <c r="P130" s="28">
        <f t="shared" si="62"/>
        <v>26.234999999999999</v>
      </c>
      <c r="Q130" s="28">
        <f t="shared" si="62"/>
        <v>26.234999999999999</v>
      </c>
      <c r="R130" s="28">
        <f t="shared" si="62"/>
        <v>26.234999999999999</v>
      </c>
      <c r="S130" s="28">
        <f t="shared" si="62"/>
        <v>26.234999999999999</v>
      </c>
      <c r="T130" s="28">
        <f t="shared" si="62"/>
        <v>26.234999999999999</v>
      </c>
      <c r="U130" s="28">
        <f t="shared" si="62"/>
        <v>26.234999999999999</v>
      </c>
      <c r="V130" s="28">
        <f t="shared" si="62"/>
        <v>26.234999999999999</v>
      </c>
      <c r="W130" s="28">
        <f t="shared" si="62"/>
        <v>26.234999999999999</v>
      </c>
      <c r="X130" s="28">
        <f t="shared" si="62"/>
        <v>26.234999999999999</v>
      </c>
      <c r="Y130" s="28">
        <f t="shared" si="62"/>
        <v>26.234999999999999</v>
      </c>
      <c r="Z130" s="28">
        <f t="shared" si="62"/>
        <v>26.234999999999999</v>
      </c>
      <c r="AA130" s="28">
        <f t="shared" si="62"/>
        <v>26.234999999999999</v>
      </c>
      <c r="AB130" s="28">
        <f t="shared" si="62"/>
        <v>26.234999999999999</v>
      </c>
      <c r="AC130" s="28">
        <f t="shared" si="62"/>
        <v>26.234999999999999</v>
      </c>
      <c r="AD130" s="28">
        <f t="shared" si="62"/>
        <v>26.234999999999999</v>
      </c>
      <c r="AE130" s="28">
        <f t="shared" si="62"/>
        <v>26.234999999999999</v>
      </c>
      <c r="AF130" s="28">
        <f t="shared" si="62"/>
        <v>26.234999999999999</v>
      </c>
      <c r="AG130" s="28">
        <f t="shared" si="62"/>
        <v>26.234999999999999</v>
      </c>
      <c r="AH130" s="28">
        <f t="shared" si="62"/>
        <v>26.234999999999999</v>
      </c>
      <c r="AI130" s="28">
        <f t="shared" si="62"/>
        <v>26.234999999999999</v>
      </c>
      <c r="AJ130" s="28">
        <f t="shared" si="62"/>
        <v>26.234999999999999</v>
      </c>
      <c r="AK130" s="28">
        <f t="shared" si="62"/>
        <v>26.234999999999999</v>
      </c>
      <c r="AL130" s="28">
        <f t="shared" si="62"/>
        <v>26.234999999999999</v>
      </c>
      <c r="AM130" s="28">
        <f t="shared" si="62"/>
        <v>26.234999999999999</v>
      </c>
      <c r="AN130" s="28">
        <f t="shared" si="62"/>
        <v>26.234999999999999</v>
      </c>
      <c r="AO130" s="28">
        <f t="shared" si="62"/>
        <v>26.234999999999999</v>
      </c>
      <c r="AP130" s="28">
        <f t="shared" si="62"/>
        <v>26.234999999999999</v>
      </c>
      <c r="AQ130" s="28">
        <f t="shared" si="62"/>
        <v>26.234999999999999</v>
      </c>
      <c r="AR130" s="28">
        <f t="shared" ref="AR130:CB130" si="63">($E130*($H$1/12))</f>
        <v>26.234999999999999</v>
      </c>
      <c r="AS130" s="28">
        <f t="shared" si="63"/>
        <v>26.234999999999999</v>
      </c>
      <c r="AT130" s="28">
        <f t="shared" si="63"/>
        <v>26.234999999999999</v>
      </c>
      <c r="AU130" s="28">
        <f t="shared" si="63"/>
        <v>26.234999999999999</v>
      </c>
      <c r="AV130" s="28">
        <f t="shared" si="63"/>
        <v>26.234999999999999</v>
      </c>
      <c r="AW130" s="28">
        <f t="shared" si="63"/>
        <v>26.234999999999999</v>
      </c>
      <c r="AX130" s="28">
        <f t="shared" si="63"/>
        <v>26.234999999999999</v>
      </c>
      <c r="AY130" s="28">
        <f t="shared" si="63"/>
        <v>26.234999999999999</v>
      </c>
      <c r="AZ130" s="28">
        <f t="shared" si="63"/>
        <v>26.234999999999999</v>
      </c>
      <c r="BA130" s="28">
        <f t="shared" si="63"/>
        <v>26.234999999999999</v>
      </c>
      <c r="BB130" s="28">
        <f t="shared" si="63"/>
        <v>26.234999999999999</v>
      </c>
      <c r="BC130" s="28">
        <f t="shared" si="63"/>
        <v>26.234999999999999</v>
      </c>
      <c r="BD130" s="28">
        <f t="shared" si="63"/>
        <v>26.234999999999999</v>
      </c>
      <c r="BE130" s="28">
        <f t="shared" si="63"/>
        <v>26.234999999999999</v>
      </c>
      <c r="BF130" s="28">
        <f t="shared" si="63"/>
        <v>26.234999999999999</v>
      </c>
      <c r="BG130" s="28">
        <f t="shared" si="63"/>
        <v>26.234999999999999</v>
      </c>
      <c r="BH130" s="28">
        <f t="shared" si="63"/>
        <v>26.234999999999999</v>
      </c>
      <c r="BI130" s="28">
        <f t="shared" si="63"/>
        <v>26.234999999999999</v>
      </c>
      <c r="BJ130" s="28">
        <f t="shared" si="63"/>
        <v>26.234999999999999</v>
      </c>
      <c r="BK130" s="28">
        <f t="shared" si="63"/>
        <v>26.234999999999999</v>
      </c>
      <c r="BL130" s="28">
        <f t="shared" si="63"/>
        <v>26.234999999999999</v>
      </c>
      <c r="BM130" s="28">
        <f t="shared" si="63"/>
        <v>26.234999999999999</v>
      </c>
      <c r="BN130" s="28">
        <f t="shared" si="63"/>
        <v>26.234999999999999</v>
      </c>
      <c r="BO130" s="28">
        <f t="shared" si="63"/>
        <v>26.234999999999999</v>
      </c>
      <c r="BP130" s="28">
        <f t="shared" si="63"/>
        <v>26.234999999999999</v>
      </c>
      <c r="BQ130" s="28">
        <f t="shared" si="63"/>
        <v>26.234999999999999</v>
      </c>
      <c r="BR130" s="28">
        <f t="shared" si="63"/>
        <v>26.234999999999999</v>
      </c>
      <c r="BS130" s="28">
        <f t="shared" si="63"/>
        <v>26.234999999999999</v>
      </c>
      <c r="BT130" s="28">
        <f t="shared" si="63"/>
        <v>26.234999999999999</v>
      </c>
      <c r="BU130" s="28">
        <f t="shared" si="63"/>
        <v>26.234999999999999</v>
      </c>
      <c r="BV130" s="28">
        <f t="shared" si="63"/>
        <v>26.234999999999999</v>
      </c>
      <c r="BW130" s="28">
        <f t="shared" si="63"/>
        <v>26.234999999999999</v>
      </c>
      <c r="BX130" s="28">
        <f t="shared" si="63"/>
        <v>26.234999999999999</v>
      </c>
      <c r="BY130" s="28">
        <f t="shared" si="63"/>
        <v>26.234999999999999</v>
      </c>
      <c r="BZ130" s="28">
        <f t="shared" si="63"/>
        <v>26.234999999999999</v>
      </c>
      <c r="CA130" s="28">
        <f t="shared" si="63"/>
        <v>26.234999999999999</v>
      </c>
      <c r="CB130" s="28">
        <f t="shared" si="63"/>
        <v>26.234999999999999</v>
      </c>
      <c r="CC130" s="6"/>
    </row>
    <row r="131" spans="1:81" hidden="1">
      <c r="A131" s="1">
        <v>10046850</v>
      </c>
      <c r="B131" s="5">
        <v>41163</v>
      </c>
      <c r="C131" s="5">
        <v>41390</v>
      </c>
      <c r="D131" s="5">
        <v>41537.73364583333</v>
      </c>
      <c r="E131" s="7">
        <v>0</v>
      </c>
      <c r="F131" s="3" t="s">
        <v>0</v>
      </c>
      <c r="G131" s="3" t="s">
        <v>217</v>
      </c>
      <c r="H131" s="3" t="s">
        <v>214</v>
      </c>
    </row>
    <row r="132" spans="1:81" hidden="1">
      <c r="A132" s="1">
        <v>10047715</v>
      </c>
      <c r="B132" s="5">
        <v>41310</v>
      </c>
      <c r="C132" s="5">
        <v>41449</v>
      </c>
      <c r="D132" s="5">
        <v>41537.751446759263</v>
      </c>
      <c r="E132" s="7">
        <v>0</v>
      </c>
      <c r="F132" s="3" t="s">
        <v>0</v>
      </c>
      <c r="G132" s="3" t="s">
        <v>217</v>
      </c>
      <c r="H132" s="3" t="s">
        <v>214</v>
      </c>
    </row>
    <row r="133" spans="1:81" hidden="1">
      <c r="A133" s="1">
        <v>10047904</v>
      </c>
      <c r="B133" s="5">
        <v>41355</v>
      </c>
      <c r="C133" s="5">
        <v>41444</v>
      </c>
      <c r="D133" s="5">
        <v>41537.751458333332</v>
      </c>
      <c r="E133" s="7">
        <v>0</v>
      </c>
      <c r="F133" s="3" t="s">
        <v>185</v>
      </c>
      <c r="G133" s="3" t="s">
        <v>217</v>
      </c>
      <c r="H133" s="3" t="s">
        <v>214</v>
      </c>
    </row>
    <row r="134" spans="1:81">
      <c r="A134" s="1">
        <v>10047191</v>
      </c>
      <c r="B134" s="5">
        <v>41261</v>
      </c>
      <c r="C134" s="5">
        <v>41337</v>
      </c>
      <c r="D134" s="5">
        <v>41541.750659722224</v>
      </c>
      <c r="E134" s="4">
        <v>4293</v>
      </c>
      <c r="F134" s="3" t="s">
        <v>5</v>
      </c>
      <c r="G134" s="3" t="s">
        <v>174</v>
      </c>
      <c r="H134" s="3" t="s">
        <v>175</v>
      </c>
      <c r="I134" s="28"/>
      <c r="J134" s="28"/>
      <c r="K134" s="28">
        <f>($E134*($H$1/12))/2</f>
        <v>17.887499999999999</v>
      </c>
      <c r="L134" s="28">
        <f t="shared" ref="L134:U135" si="64">($E134*($H$1/12))</f>
        <v>35.774999999999999</v>
      </c>
      <c r="M134" s="28">
        <f t="shared" si="64"/>
        <v>35.774999999999999</v>
      </c>
      <c r="N134" s="28">
        <f t="shared" si="64"/>
        <v>35.774999999999999</v>
      </c>
      <c r="O134" s="28">
        <f t="shared" si="64"/>
        <v>35.774999999999999</v>
      </c>
      <c r="P134" s="28">
        <f t="shared" si="64"/>
        <v>35.774999999999999</v>
      </c>
      <c r="Q134" s="28">
        <f t="shared" si="64"/>
        <v>35.774999999999999</v>
      </c>
      <c r="R134" s="28">
        <f t="shared" si="64"/>
        <v>35.774999999999999</v>
      </c>
      <c r="S134" s="28">
        <f t="shared" si="64"/>
        <v>35.774999999999999</v>
      </c>
      <c r="T134" s="28">
        <f t="shared" si="64"/>
        <v>35.774999999999999</v>
      </c>
      <c r="U134" s="28">
        <f t="shared" si="64"/>
        <v>35.774999999999999</v>
      </c>
      <c r="V134" s="28">
        <f t="shared" ref="V134:AE135" si="65">($E134*($H$1/12))</f>
        <v>35.774999999999999</v>
      </c>
      <c r="W134" s="28">
        <f t="shared" si="65"/>
        <v>35.774999999999999</v>
      </c>
      <c r="X134" s="28">
        <f t="shared" si="65"/>
        <v>35.774999999999999</v>
      </c>
      <c r="Y134" s="28">
        <f t="shared" si="65"/>
        <v>35.774999999999999</v>
      </c>
      <c r="Z134" s="28">
        <f t="shared" si="65"/>
        <v>35.774999999999999</v>
      </c>
      <c r="AA134" s="28">
        <f t="shared" si="65"/>
        <v>35.774999999999999</v>
      </c>
      <c r="AB134" s="28">
        <f t="shared" si="65"/>
        <v>35.774999999999999</v>
      </c>
      <c r="AC134" s="28">
        <f t="shared" si="65"/>
        <v>35.774999999999999</v>
      </c>
      <c r="AD134" s="28">
        <f t="shared" si="65"/>
        <v>35.774999999999999</v>
      </c>
      <c r="AE134" s="28">
        <f t="shared" si="65"/>
        <v>35.774999999999999</v>
      </c>
      <c r="AF134" s="28">
        <f t="shared" ref="AF134:AO135" si="66">($E134*($H$1/12))</f>
        <v>35.774999999999999</v>
      </c>
      <c r="AG134" s="28">
        <f t="shared" si="66"/>
        <v>35.774999999999999</v>
      </c>
      <c r="AH134" s="28">
        <f t="shared" si="66"/>
        <v>35.774999999999999</v>
      </c>
      <c r="AI134" s="28">
        <f t="shared" si="66"/>
        <v>35.774999999999999</v>
      </c>
      <c r="AJ134" s="28">
        <f t="shared" si="66"/>
        <v>35.774999999999999</v>
      </c>
      <c r="AK134" s="28">
        <f t="shared" si="66"/>
        <v>35.774999999999999</v>
      </c>
      <c r="AL134" s="28">
        <f t="shared" si="66"/>
        <v>35.774999999999999</v>
      </c>
      <c r="AM134" s="28">
        <f t="shared" si="66"/>
        <v>35.774999999999999</v>
      </c>
      <c r="AN134" s="28">
        <f t="shared" si="66"/>
        <v>35.774999999999999</v>
      </c>
      <c r="AO134" s="28">
        <f t="shared" si="66"/>
        <v>35.774999999999999</v>
      </c>
      <c r="AP134" s="28">
        <f t="shared" ref="AP134:AY135" si="67">($E134*($H$1/12))</f>
        <v>35.774999999999999</v>
      </c>
      <c r="AQ134" s="28">
        <f t="shared" si="67"/>
        <v>35.774999999999999</v>
      </c>
      <c r="AR134" s="28">
        <f t="shared" si="67"/>
        <v>35.774999999999999</v>
      </c>
      <c r="AS134" s="28">
        <f t="shared" si="67"/>
        <v>35.774999999999999</v>
      </c>
      <c r="AT134" s="28">
        <f t="shared" si="67"/>
        <v>35.774999999999999</v>
      </c>
      <c r="AU134" s="28">
        <f t="shared" si="67"/>
        <v>35.774999999999999</v>
      </c>
      <c r="AV134" s="28">
        <f t="shared" si="67"/>
        <v>35.774999999999999</v>
      </c>
      <c r="AW134" s="28">
        <f t="shared" si="67"/>
        <v>35.774999999999999</v>
      </c>
      <c r="AX134" s="28">
        <f t="shared" si="67"/>
        <v>35.774999999999999</v>
      </c>
      <c r="AY134" s="28">
        <f t="shared" si="67"/>
        <v>35.774999999999999</v>
      </c>
      <c r="AZ134" s="28">
        <f t="shared" ref="AZ134:BI135" si="68">($E134*($H$1/12))</f>
        <v>35.774999999999999</v>
      </c>
      <c r="BA134" s="28">
        <f t="shared" si="68"/>
        <v>35.774999999999999</v>
      </c>
      <c r="BB134" s="28">
        <f t="shared" si="68"/>
        <v>35.774999999999999</v>
      </c>
      <c r="BC134" s="28">
        <f t="shared" si="68"/>
        <v>35.774999999999999</v>
      </c>
      <c r="BD134" s="28">
        <f t="shared" si="68"/>
        <v>35.774999999999999</v>
      </c>
      <c r="BE134" s="28">
        <f t="shared" si="68"/>
        <v>35.774999999999999</v>
      </c>
      <c r="BF134" s="28">
        <f t="shared" si="68"/>
        <v>35.774999999999999</v>
      </c>
      <c r="BG134" s="28">
        <f t="shared" si="68"/>
        <v>35.774999999999999</v>
      </c>
      <c r="BH134" s="28">
        <f t="shared" si="68"/>
        <v>35.774999999999999</v>
      </c>
      <c r="BI134" s="28">
        <f t="shared" si="68"/>
        <v>35.774999999999999</v>
      </c>
      <c r="BJ134" s="28">
        <f t="shared" ref="BJ134:BS135" si="69">($E134*($H$1/12))</f>
        <v>35.774999999999999</v>
      </c>
      <c r="BK134" s="28">
        <f t="shared" si="69"/>
        <v>35.774999999999999</v>
      </c>
      <c r="BL134" s="28">
        <f t="shared" si="69"/>
        <v>35.774999999999999</v>
      </c>
      <c r="BM134" s="28">
        <f t="shared" si="69"/>
        <v>35.774999999999999</v>
      </c>
      <c r="BN134" s="28">
        <f t="shared" si="69"/>
        <v>35.774999999999999</v>
      </c>
      <c r="BO134" s="28">
        <f t="shared" si="69"/>
        <v>35.774999999999999</v>
      </c>
      <c r="BP134" s="28">
        <f t="shared" si="69"/>
        <v>35.774999999999999</v>
      </c>
      <c r="BQ134" s="28">
        <f t="shared" si="69"/>
        <v>35.774999999999999</v>
      </c>
      <c r="BR134" s="28">
        <f t="shared" si="69"/>
        <v>35.774999999999999</v>
      </c>
      <c r="BS134" s="28">
        <f t="shared" si="69"/>
        <v>35.774999999999999</v>
      </c>
      <c r="BT134" s="28">
        <f t="shared" ref="BT134:CB135" si="70">($E134*($H$1/12))</f>
        <v>35.774999999999999</v>
      </c>
      <c r="BU134" s="28">
        <f t="shared" si="70"/>
        <v>35.774999999999999</v>
      </c>
      <c r="BV134" s="28">
        <f t="shared" si="70"/>
        <v>35.774999999999999</v>
      </c>
      <c r="BW134" s="28">
        <f t="shared" si="70"/>
        <v>35.774999999999999</v>
      </c>
      <c r="BX134" s="28">
        <f t="shared" si="70"/>
        <v>35.774999999999999</v>
      </c>
      <c r="BY134" s="28">
        <f t="shared" si="70"/>
        <v>35.774999999999999</v>
      </c>
      <c r="BZ134" s="28">
        <f t="shared" si="70"/>
        <v>35.774999999999999</v>
      </c>
      <c r="CA134" s="28">
        <f t="shared" si="70"/>
        <v>35.774999999999999</v>
      </c>
      <c r="CB134" s="28">
        <f t="shared" si="70"/>
        <v>35.774999999999999</v>
      </c>
      <c r="CC134" s="6"/>
    </row>
    <row r="135" spans="1:81" ht="150">
      <c r="A135" s="1">
        <v>10043962</v>
      </c>
      <c r="B135" s="5">
        <v>40926</v>
      </c>
      <c r="C135" s="5">
        <v>41362</v>
      </c>
      <c r="D135" s="5">
        <v>41545.523796296293</v>
      </c>
      <c r="E135" s="4">
        <v>49374.82</v>
      </c>
      <c r="F135" s="3" t="s">
        <v>0</v>
      </c>
      <c r="G135" s="9" t="s">
        <v>45</v>
      </c>
      <c r="H135" s="3" t="s">
        <v>26</v>
      </c>
      <c r="I135" s="28"/>
      <c r="J135" s="28"/>
      <c r="K135" s="28">
        <f>($E135*($H$1/12))/2</f>
        <v>205.72841666666667</v>
      </c>
      <c r="L135" s="28">
        <f t="shared" si="64"/>
        <v>411.45683333333335</v>
      </c>
      <c r="M135" s="28">
        <f t="shared" si="64"/>
        <v>411.45683333333335</v>
      </c>
      <c r="N135" s="28">
        <f t="shared" si="64"/>
        <v>411.45683333333335</v>
      </c>
      <c r="O135" s="28">
        <f t="shared" si="64"/>
        <v>411.45683333333335</v>
      </c>
      <c r="P135" s="28">
        <f t="shared" si="64"/>
        <v>411.45683333333335</v>
      </c>
      <c r="Q135" s="28">
        <f t="shared" si="64"/>
        <v>411.45683333333335</v>
      </c>
      <c r="R135" s="28">
        <f t="shared" si="64"/>
        <v>411.45683333333335</v>
      </c>
      <c r="S135" s="28">
        <f t="shared" si="64"/>
        <v>411.45683333333335</v>
      </c>
      <c r="T135" s="28">
        <f t="shared" si="64"/>
        <v>411.45683333333335</v>
      </c>
      <c r="U135" s="28">
        <f t="shared" si="64"/>
        <v>411.45683333333335</v>
      </c>
      <c r="V135" s="28">
        <f t="shared" si="65"/>
        <v>411.45683333333335</v>
      </c>
      <c r="W135" s="28">
        <f t="shared" si="65"/>
        <v>411.45683333333335</v>
      </c>
      <c r="X135" s="28">
        <f t="shared" si="65"/>
        <v>411.45683333333335</v>
      </c>
      <c r="Y135" s="28">
        <f t="shared" si="65"/>
        <v>411.45683333333335</v>
      </c>
      <c r="Z135" s="28">
        <f t="shared" si="65"/>
        <v>411.45683333333335</v>
      </c>
      <c r="AA135" s="28">
        <f t="shared" si="65"/>
        <v>411.45683333333335</v>
      </c>
      <c r="AB135" s="28">
        <f t="shared" si="65"/>
        <v>411.45683333333335</v>
      </c>
      <c r="AC135" s="28">
        <f t="shared" si="65"/>
        <v>411.45683333333335</v>
      </c>
      <c r="AD135" s="28">
        <f t="shared" si="65"/>
        <v>411.45683333333335</v>
      </c>
      <c r="AE135" s="28">
        <f t="shared" si="65"/>
        <v>411.45683333333335</v>
      </c>
      <c r="AF135" s="28">
        <f t="shared" si="66"/>
        <v>411.45683333333335</v>
      </c>
      <c r="AG135" s="28">
        <f t="shared" si="66"/>
        <v>411.45683333333335</v>
      </c>
      <c r="AH135" s="28">
        <f t="shared" si="66"/>
        <v>411.45683333333335</v>
      </c>
      <c r="AI135" s="28">
        <f t="shared" si="66"/>
        <v>411.45683333333335</v>
      </c>
      <c r="AJ135" s="28">
        <f t="shared" si="66"/>
        <v>411.45683333333335</v>
      </c>
      <c r="AK135" s="28">
        <f t="shared" si="66"/>
        <v>411.45683333333335</v>
      </c>
      <c r="AL135" s="28">
        <f t="shared" si="66"/>
        <v>411.45683333333335</v>
      </c>
      <c r="AM135" s="28">
        <f t="shared" si="66"/>
        <v>411.45683333333335</v>
      </c>
      <c r="AN135" s="28">
        <f t="shared" si="66"/>
        <v>411.45683333333335</v>
      </c>
      <c r="AO135" s="28">
        <f t="shared" si="66"/>
        <v>411.45683333333335</v>
      </c>
      <c r="AP135" s="28">
        <f t="shared" si="67"/>
        <v>411.45683333333335</v>
      </c>
      <c r="AQ135" s="28">
        <f t="shared" si="67"/>
        <v>411.45683333333335</v>
      </c>
      <c r="AR135" s="28">
        <f t="shared" si="67"/>
        <v>411.45683333333335</v>
      </c>
      <c r="AS135" s="28">
        <f t="shared" si="67"/>
        <v>411.45683333333335</v>
      </c>
      <c r="AT135" s="28">
        <f t="shared" si="67"/>
        <v>411.45683333333335</v>
      </c>
      <c r="AU135" s="28">
        <f t="shared" si="67"/>
        <v>411.45683333333335</v>
      </c>
      <c r="AV135" s="28">
        <f t="shared" si="67"/>
        <v>411.45683333333335</v>
      </c>
      <c r="AW135" s="28">
        <f t="shared" si="67"/>
        <v>411.45683333333335</v>
      </c>
      <c r="AX135" s="28">
        <f t="shared" si="67"/>
        <v>411.45683333333335</v>
      </c>
      <c r="AY135" s="28">
        <f t="shared" si="67"/>
        <v>411.45683333333335</v>
      </c>
      <c r="AZ135" s="28">
        <f t="shared" si="68"/>
        <v>411.45683333333335</v>
      </c>
      <c r="BA135" s="28">
        <f t="shared" si="68"/>
        <v>411.45683333333335</v>
      </c>
      <c r="BB135" s="28">
        <f t="shared" si="68"/>
        <v>411.45683333333335</v>
      </c>
      <c r="BC135" s="28">
        <f t="shared" si="68"/>
        <v>411.45683333333335</v>
      </c>
      <c r="BD135" s="28">
        <f t="shared" si="68"/>
        <v>411.45683333333335</v>
      </c>
      <c r="BE135" s="28">
        <f t="shared" si="68"/>
        <v>411.45683333333335</v>
      </c>
      <c r="BF135" s="28">
        <f t="shared" si="68"/>
        <v>411.45683333333335</v>
      </c>
      <c r="BG135" s="28">
        <f t="shared" si="68"/>
        <v>411.45683333333335</v>
      </c>
      <c r="BH135" s="28">
        <f t="shared" si="68"/>
        <v>411.45683333333335</v>
      </c>
      <c r="BI135" s="28">
        <f t="shared" si="68"/>
        <v>411.45683333333335</v>
      </c>
      <c r="BJ135" s="28">
        <f t="shared" si="69"/>
        <v>411.45683333333335</v>
      </c>
      <c r="BK135" s="28">
        <f t="shared" si="69"/>
        <v>411.45683333333335</v>
      </c>
      <c r="BL135" s="28">
        <f t="shared" si="69"/>
        <v>411.45683333333335</v>
      </c>
      <c r="BM135" s="28">
        <f t="shared" si="69"/>
        <v>411.45683333333335</v>
      </c>
      <c r="BN135" s="28">
        <f t="shared" si="69"/>
        <v>411.45683333333335</v>
      </c>
      <c r="BO135" s="28">
        <f t="shared" si="69"/>
        <v>411.45683333333335</v>
      </c>
      <c r="BP135" s="28">
        <f t="shared" si="69"/>
        <v>411.45683333333335</v>
      </c>
      <c r="BQ135" s="28">
        <f t="shared" si="69"/>
        <v>411.45683333333335</v>
      </c>
      <c r="BR135" s="28">
        <f t="shared" si="69"/>
        <v>411.45683333333335</v>
      </c>
      <c r="BS135" s="28">
        <f t="shared" si="69"/>
        <v>411.45683333333335</v>
      </c>
      <c r="BT135" s="28">
        <f t="shared" si="70"/>
        <v>411.45683333333335</v>
      </c>
      <c r="BU135" s="28">
        <f t="shared" si="70"/>
        <v>411.45683333333335</v>
      </c>
      <c r="BV135" s="28">
        <f t="shared" si="70"/>
        <v>411.45683333333335</v>
      </c>
      <c r="BW135" s="28">
        <f t="shared" si="70"/>
        <v>411.45683333333335</v>
      </c>
      <c r="BX135" s="28">
        <f t="shared" si="70"/>
        <v>411.45683333333335</v>
      </c>
      <c r="BY135" s="28">
        <f t="shared" si="70"/>
        <v>411.45683333333335</v>
      </c>
      <c r="BZ135" s="28">
        <f t="shared" si="70"/>
        <v>411.45683333333335</v>
      </c>
      <c r="CA135" s="28">
        <f t="shared" si="70"/>
        <v>411.45683333333335</v>
      </c>
      <c r="CB135" s="28">
        <f t="shared" si="70"/>
        <v>411.45683333333335</v>
      </c>
      <c r="CC135" s="6"/>
    </row>
    <row r="136" spans="1:81" hidden="1">
      <c r="A136" s="1">
        <v>10041544</v>
      </c>
      <c r="B136" s="5">
        <v>40620</v>
      </c>
      <c r="C136" s="5">
        <v>41359</v>
      </c>
      <c r="D136" s="5">
        <v>41545.546435185184</v>
      </c>
      <c r="E136" s="7">
        <v>0</v>
      </c>
      <c r="F136" s="3" t="s">
        <v>0</v>
      </c>
      <c r="G136" s="3" t="s">
        <v>217</v>
      </c>
      <c r="H136" s="3" t="s">
        <v>214</v>
      </c>
    </row>
    <row r="137" spans="1:81" hidden="1">
      <c r="A137" s="1">
        <v>10047577</v>
      </c>
      <c r="B137" s="5">
        <v>41284</v>
      </c>
      <c r="C137" s="5">
        <v>41305</v>
      </c>
      <c r="D137" s="5">
        <v>41545.546481481484</v>
      </c>
      <c r="E137" s="7">
        <v>0</v>
      </c>
      <c r="F137" s="3" t="s">
        <v>0</v>
      </c>
      <c r="G137" s="3" t="s">
        <v>217</v>
      </c>
      <c r="H137" s="3" t="s">
        <v>214</v>
      </c>
    </row>
    <row r="138" spans="1:81" hidden="1">
      <c r="A138" s="1">
        <v>10044756</v>
      </c>
      <c r="B138" s="5">
        <v>40997</v>
      </c>
      <c r="C138" s="5">
        <v>41030</v>
      </c>
      <c r="D138" s="5">
        <v>41559.560844907406</v>
      </c>
      <c r="E138" s="7">
        <v>0</v>
      </c>
      <c r="F138" s="3" t="s">
        <v>0</v>
      </c>
      <c r="G138" s="3" t="s">
        <v>217</v>
      </c>
      <c r="H138" s="3" t="s">
        <v>214</v>
      </c>
    </row>
    <row r="139" spans="1:81" hidden="1">
      <c r="A139" s="1">
        <v>10048071</v>
      </c>
      <c r="B139" s="5">
        <v>41379</v>
      </c>
      <c r="C139" s="5">
        <v>41428</v>
      </c>
      <c r="D139" s="5">
        <v>41559.584293981483</v>
      </c>
      <c r="E139" s="7">
        <v>0</v>
      </c>
      <c r="F139" s="3" t="s">
        <v>8</v>
      </c>
      <c r="G139" s="3" t="s">
        <v>217</v>
      </c>
      <c r="H139" s="3" t="s">
        <v>214</v>
      </c>
    </row>
    <row r="140" spans="1:81" hidden="1">
      <c r="A140" s="1">
        <v>10041498</v>
      </c>
      <c r="B140" s="5">
        <v>40606</v>
      </c>
      <c r="C140" s="5">
        <v>41411</v>
      </c>
      <c r="D140" s="5">
        <v>41561.509027777778</v>
      </c>
      <c r="E140" s="7">
        <v>0</v>
      </c>
      <c r="F140" s="3" t="s">
        <v>0</v>
      </c>
      <c r="G140" s="3" t="s">
        <v>217</v>
      </c>
      <c r="H140" s="3" t="s">
        <v>214</v>
      </c>
    </row>
    <row r="141" spans="1:81" hidden="1">
      <c r="A141" s="1">
        <v>10046798</v>
      </c>
      <c r="B141" s="5">
        <v>41148</v>
      </c>
      <c r="C141" s="5">
        <v>41439</v>
      </c>
      <c r="D141" s="5">
        <v>41561.509039351855</v>
      </c>
      <c r="E141" s="7">
        <v>0</v>
      </c>
      <c r="F141" s="3" t="s">
        <v>0</v>
      </c>
      <c r="G141" s="3" t="s">
        <v>217</v>
      </c>
      <c r="H141" s="3" t="s">
        <v>214</v>
      </c>
    </row>
    <row r="142" spans="1:81" hidden="1">
      <c r="A142" s="1">
        <v>10046799</v>
      </c>
      <c r="B142" s="5">
        <v>41148</v>
      </c>
      <c r="C142" s="5">
        <v>41435</v>
      </c>
      <c r="D142" s="5">
        <v>41561.509039351855</v>
      </c>
      <c r="E142" s="7">
        <v>0</v>
      </c>
      <c r="F142" s="3" t="s">
        <v>0</v>
      </c>
      <c r="G142" s="3" t="s">
        <v>217</v>
      </c>
      <c r="H142" s="3" t="s">
        <v>214</v>
      </c>
    </row>
    <row r="143" spans="1:81" hidden="1">
      <c r="A143" s="1">
        <v>10046802</v>
      </c>
      <c r="B143" s="5">
        <v>41148</v>
      </c>
      <c r="C143" s="5">
        <v>41445</v>
      </c>
      <c r="D143" s="5">
        <v>41561.509039351855</v>
      </c>
      <c r="E143" s="7">
        <v>0</v>
      </c>
      <c r="F143" s="3" t="s">
        <v>0</v>
      </c>
      <c r="G143" s="3" t="s">
        <v>217</v>
      </c>
      <c r="H143" s="3" t="s">
        <v>214</v>
      </c>
    </row>
    <row r="144" spans="1:81" hidden="1">
      <c r="A144" s="1">
        <v>10046805</v>
      </c>
      <c r="B144" s="5">
        <v>41148</v>
      </c>
      <c r="C144" s="5">
        <v>41411</v>
      </c>
      <c r="D144" s="5">
        <v>41561.509050925924</v>
      </c>
      <c r="E144" s="7">
        <v>0</v>
      </c>
      <c r="F144" s="3" t="s">
        <v>0</v>
      </c>
      <c r="G144" s="3" t="s">
        <v>217</v>
      </c>
      <c r="H144" s="3" t="s">
        <v>214</v>
      </c>
    </row>
    <row r="145" spans="1:81" hidden="1">
      <c r="A145" s="1">
        <v>10046801</v>
      </c>
      <c r="B145" s="5">
        <v>41148</v>
      </c>
      <c r="C145" s="5">
        <v>41458</v>
      </c>
      <c r="D145" s="5">
        <v>41568.433888888889</v>
      </c>
      <c r="E145" s="7">
        <v>0</v>
      </c>
      <c r="F145" s="3" t="s">
        <v>0</v>
      </c>
      <c r="G145" s="3" t="s">
        <v>217</v>
      </c>
      <c r="H145" s="3" t="s">
        <v>214</v>
      </c>
    </row>
    <row r="146" spans="1:81" hidden="1">
      <c r="A146" s="1">
        <v>10046803</v>
      </c>
      <c r="B146" s="5">
        <v>41148</v>
      </c>
      <c r="C146" s="5">
        <v>41397</v>
      </c>
      <c r="D146" s="5">
        <v>41568.433888888889</v>
      </c>
      <c r="E146" s="7">
        <v>0</v>
      </c>
      <c r="F146" s="3" t="s">
        <v>0</v>
      </c>
      <c r="G146" s="3" t="s">
        <v>217</v>
      </c>
      <c r="H146" s="3" t="s">
        <v>214</v>
      </c>
    </row>
    <row r="147" spans="1:81" hidden="1">
      <c r="A147" s="1">
        <v>10046818</v>
      </c>
      <c r="B147" s="5">
        <v>41149</v>
      </c>
      <c r="C147" s="5">
        <v>41465</v>
      </c>
      <c r="D147" s="5">
        <v>41568.433900462966</v>
      </c>
      <c r="E147" s="7">
        <v>0</v>
      </c>
      <c r="F147" s="3" t="s">
        <v>0</v>
      </c>
      <c r="G147" s="3" t="s">
        <v>217</v>
      </c>
      <c r="H147" s="3" t="s">
        <v>214</v>
      </c>
    </row>
    <row r="148" spans="1:81" ht="60">
      <c r="A148" s="1">
        <v>10043824</v>
      </c>
      <c r="B148" s="5">
        <v>40893</v>
      </c>
      <c r="C148" s="5">
        <v>41338</v>
      </c>
      <c r="D148" s="5">
        <v>41574.854432870372</v>
      </c>
      <c r="E148" s="4">
        <v>970.02</v>
      </c>
      <c r="F148" s="3" t="s">
        <v>0</v>
      </c>
      <c r="G148" s="8" t="s">
        <v>78</v>
      </c>
      <c r="H148" s="3" t="s">
        <v>79</v>
      </c>
      <c r="I148" s="28"/>
      <c r="J148" s="28"/>
      <c r="K148" s="28">
        <f>($E148*($H$1/12))/2</f>
        <v>4.0417499999999995</v>
      </c>
      <c r="L148" s="28">
        <f t="shared" ref="L148:AQ148" si="71">($E148*($H$1/12))</f>
        <v>8.083499999999999</v>
      </c>
      <c r="M148" s="28">
        <f t="shared" si="71"/>
        <v>8.083499999999999</v>
      </c>
      <c r="N148" s="28">
        <f t="shared" si="71"/>
        <v>8.083499999999999</v>
      </c>
      <c r="O148" s="28">
        <f t="shared" si="71"/>
        <v>8.083499999999999</v>
      </c>
      <c r="P148" s="28">
        <f t="shared" si="71"/>
        <v>8.083499999999999</v>
      </c>
      <c r="Q148" s="28">
        <f t="shared" si="71"/>
        <v>8.083499999999999</v>
      </c>
      <c r="R148" s="28">
        <f t="shared" si="71"/>
        <v>8.083499999999999</v>
      </c>
      <c r="S148" s="28">
        <f t="shared" si="71"/>
        <v>8.083499999999999</v>
      </c>
      <c r="T148" s="28">
        <f t="shared" si="71"/>
        <v>8.083499999999999</v>
      </c>
      <c r="U148" s="28">
        <f t="shared" si="71"/>
        <v>8.083499999999999</v>
      </c>
      <c r="V148" s="28">
        <f t="shared" si="71"/>
        <v>8.083499999999999</v>
      </c>
      <c r="W148" s="28">
        <f t="shared" si="71"/>
        <v>8.083499999999999</v>
      </c>
      <c r="X148" s="28">
        <f t="shared" si="71"/>
        <v>8.083499999999999</v>
      </c>
      <c r="Y148" s="28">
        <f t="shared" si="71"/>
        <v>8.083499999999999</v>
      </c>
      <c r="Z148" s="28">
        <f t="shared" si="71"/>
        <v>8.083499999999999</v>
      </c>
      <c r="AA148" s="28">
        <f t="shared" si="71"/>
        <v>8.083499999999999</v>
      </c>
      <c r="AB148" s="28">
        <f t="shared" si="71"/>
        <v>8.083499999999999</v>
      </c>
      <c r="AC148" s="28">
        <f t="shared" si="71"/>
        <v>8.083499999999999</v>
      </c>
      <c r="AD148" s="28">
        <f t="shared" si="71"/>
        <v>8.083499999999999</v>
      </c>
      <c r="AE148" s="28">
        <f t="shared" si="71"/>
        <v>8.083499999999999</v>
      </c>
      <c r="AF148" s="28">
        <f t="shared" si="71"/>
        <v>8.083499999999999</v>
      </c>
      <c r="AG148" s="28">
        <f t="shared" si="71"/>
        <v>8.083499999999999</v>
      </c>
      <c r="AH148" s="28">
        <f t="shared" si="71"/>
        <v>8.083499999999999</v>
      </c>
      <c r="AI148" s="28">
        <f t="shared" si="71"/>
        <v>8.083499999999999</v>
      </c>
      <c r="AJ148" s="28">
        <f t="shared" si="71"/>
        <v>8.083499999999999</v>
      </c>
      <c r="AK148" s="28">
        <f t="shared" si="71"/>
        <v>8.083499999999999</v>
      </c>
      <c r="AL148" s="28">
        <f t="shared" si="71"/>
        <v>8.083499999999999</v>
      </c>
      <c r="AM148" s="28">
        <f t="shared" si="71"/>
        <v>8.083499999999999</v>
      </c>
      <c r="AN148" s="28">
        <f t="shared" si="71"/>
        <v>8.083499999999999</v>
      </c>
      <c r="AO148" s="28">
        <f t="shared" si="71"/>
        <v>8.083499999999999</v>
      </c>
      <c r="AP148" s="28">
        <f t="shared" si="71"/>
        <v>8.083499999999999</v>
      </c>
      <c r="AQ148" s="28">
        <f t="shared" si="71"/>
        <v>8.083499999999999</v>
      </c>
      <c r="AR148" s="28">
        <f t="shared" ref="AR148:CB148" si="72">($E148*($H$1/12))</f>
        <v>8.083499999999999</v>
      </c>
      <c r="AS148" s="28">
        <f t="shared" si="72"/>
        <v>8.083499999999999</v>
      </c>
      <c r="AT148" s="28">
        <f t="shared" si="72"/>
        <v>8.083499999999999</v>
      </c>
      <c r="AU148" s="28">
        <f t="shared" si="72"/>
        <v>8.083499999999999</v>
      </c>
      <c r="AV148" s="28">
        <f t="shared" si="72"/>
        <v>8.083499999999999</v>
      </c>
      <c r="AW148" s="28">
        <f t="shared" si="72"/>
        <v>8.083499999999999</v>
      </c>
      <c r="AX148" s="28">
        <f t="shared" si="72"/>
        <v>8.083499999999999</v>
      </c>
      <c r="AY148" s="28">
        <f t="shared" si="72"/>
        <v>8.083499999999999</v>
      </c>
      <c r="AZ148" s="28">
        <f t="shared" si="72"/>
        <v>8.083499999999999</v>
      </c>
      <c r="BA148" s="28">
        <f t="shared" si="72"/>
        <v>8.083499999999999</v>
      </c>
      <c r="BB148" s="28">
        <f t="shared" si="72"/>
        <v>8.083499999999999</v>
      </c>
      <c r="BC148" s="28">
        <f t="shared" si="72"/>
        <v>8.083499999999999</v>
      </c>
      <c r="BD148" s="28">
        <f t="shared" si="72"/>
        <v>8.083499999999999</v>
      </c>
      <c r="BE148" s="28">
        <f t="shared" si="72"/>
        <v>8.083499999999999</v>
      </c>
      <c r="BF148" s="28">
        <f t="shared" si="72"/>
        <v>8.083499999999999</v>
      </c>
      <c r="BG148" s="28">
        <f t="shared" si="72"/>
        <v>8.083499999999999</v>
      </c>
      <c r="BH148" s="28">
        <f t="shared" si="72"/>
        <v>8.083499999999999</v>
      </c>
      <c r="BI148" s="28">
        <f t="shared" si="72"/>
        <v>8.083499999999999</v>
      </c>
      <c r="BJ148" s="28">
        <f t="shared" si="72"/>
        <v>8.083499999999999</v>
      </c>
      <c r="BK148" s="28">
        <f t="shared" si="72"/>
        <v>8.083499999999999</v>
      </c>
      <c r="BL148" s="28">
        <f t="shared" si="72"/>
        <v>8.083499999999999</v>
      </c>
      <c r="BM148" s="28">
        <f t="shared" si="72"/>
        <v>8.083499999999999</v>
      </c>
      <c r="BN148" s="28">
        <f t="shared" si="72"/>
        <v>8.083499999999999</v>
      </c>
      <c r="BO148" s="28">
        <f t="shared" si="72"/>
        <v>8.083499999999999</v>
      </c>
      <c r="BP148" s="28">
        <f t="shared" si="72"/>
        <v>8.083499999999999</v>
      </c>
      <c r="BQ148" s="28">
        <f t="shared" si="72"/>
        <v>8.083499999999999</v>
      </c>
      <c r="BR148" s="28">
        <f t="shared" si="72"/>
        <v>8.083499999999999</v>
      </c>
      <c r="BS148" s="28">
        <f t="shared" si="72"/>
        <v>8.083499999999999</v>
      </c>
      <c r="BT148" s="28">
        <f t="shared" si="72"/>
        <v>8.083499999999999</v>
      </c>
      <c r="BU148" s="28">
        <f t="shared" si="72"/>
        <v>8.083499999999999</v>
      </c>
      <c r="BV148" s="28">
        <f t="shared" si="72"/>
        <v>8.083499999999999</v>
      </c>
      <c r="BW148" s="28">
        <f t="shared" si="72"/>
        <v>8.083499999999999</v>
      </c>
      <c r="BX148" s="28">
        <f t="shared" si="72"/>
        <v>8.083499999999999</v>
      </c>
      <c r="BY148" s="28">
        <f t="shared" si="72"/>
        <v>8.083499999999999</v>
      </c>
      <c r="BZ148" s="28">
        <f t="shared" si="72"/>
        <v>8.083499999999999</v>
      </c>
      <c r="CA148" s="28">
        <f t="shared" si="72"/>
        <v>8.083499999999999</v>
      </c>
      <c r="CB148" s="28">
        <f t="shared" si="72"/>
        <v>8.083499999999999</v>
      </c>
      <c r="CC148" s="6"/>
    </row>
    <row r="149" spans="1:81" hidden="1">
      <c r="A149" s="1">
        <v>10047767</v>
      </c>
      <c r="B149" s="5">
        <v>41326</v>
      </c>
      <c r="C149" s="5">
        <v>41512</v>
      </c>
      <c r="D149" s="5">
        <v>41574.854432870372</v>
      </c>
      <c r="E149" s="7">
        <v>0</v>
      </c>
      <c r="F149" s="3" t="s">
        <v>184</v>
      </c>
      <c r="G149" s="3" t="s">
        <v>217</v>
      </c>
      <c r="H149" s="3" t="s">
        <v>214</v>
      </c>
    </row>
    <row r="150" spans="1:81" hidden="1">
      <c r="A150" s="1">
        <v>10002944</v>
      </c>
      <c r="B150" s="5">
        <v>40102</v>
      </c>
      <c r="C150" s="5">
        <v>41556</v>
      </c>
      <c r="D150" s="5">
        <v>41595.723819444444</v>
      </c>
      <c r="E150" s="7">
        <v>0</v>
      </c>
      <c r="F150" s="14" t="s">
        <v>0</v>
      </c>
      <c r="G150" s="3" t="s">
        <v>217</v>
      </c>
      <c r="H150" s="3" t="s">
        <v>214</v>
      </c>
    </row>
    <row r="151" spans="1:81">
      <c r="A151" s="1">
        <v>10049245</v>
      </c>
      <c r="B151" s="5">
        <v>41591.638761574075</v>
      </c>
      <c r="C151" s="5">
        <v>41456</v>
      </c>
      <c r="D151" s="5">
        <v>41600.79247685185</v>
      </c>
      <c r="E151" s="4">
        <v>11534.6</v>
      </c>
      <c r="F151" s="3" t="s">
        <v>5</v>
      </c>
      <c r="G151" s="3" t="s">
        <v>120</v>
      </c>
      <c r="H151" s="3" t="s">
        <v>119</v>
      </c>
      <c r="I151" s="28"/>
      <c r="J151" s="28"/>
      <c r="K151" s="28"/>
      <c r="L151" s="28"/>
      <c r="M151" s="28"/>
      <c r="N151" s="28"/>
      <c r="O151" s="28">
        <f>($E151*($H$1/12))/2</f>
        <v>48.060833333333335</v>
      </c>
      <c r="P151" s="28">
        <f t="shared" ref="P151:AU151" si="73">($E151*($H$1/12))</f>
        <v>96.12166666666667</v>
      </c>
      <c r="Q151" s="28">
        <f t="shared" si="73"/>
        <v>96.12166666666667</v>
      </c>
      <c r="R151" s="28">
        <f t="shared" si="73"/>
        <v>96.12166666666667</v>
      </c>
      <c r="S151" s="28">
        <f t="shared" si="73"/>
        <v>96.12166666666667</v>
      </c>
      <c r="T151" s="28">
        <f t="shared" si="73"/>
        <v>96.12166666666667</v>
      </c>
      <c r="U151" s="28">
        <f t="shared" si="73"/>
        <v>96.12166666666667</v>
      </c>
      <c r="V151" s="28">
        <f t="shared" si="73"/>
        <v>96.12166666666667</v>
      </c>
      <c r="W151" s="28">
        <f t="shared" si="73"/>
        <v>96.12166666666667</v>
      </c>
      <c r="X151" s="28">
        <f t="shared" si="73"/>
        <v>96.12166666666667</v>
      </c>
      <c r="Y151" s="28">
        <f t="shared" si="73"/>
        <v>96.12166666666667</v>
      </c>
      <c r="Z151" s="28">
        <f t="shared" si="73"/>
        <v>96.12166666666667</v>
      </c>
      <c r="AA151" s="28">
        <f t="shared" si="73"/>
        <v>96.12166666666667</v>
      </c>
      <c r="AB151" s="28">
        <f t="shared" si="73"/>
        <v>96.12166666666667</v>
      </c>
      <c r="AC151" s="28">
        <f t="shared" si="73"/>
        <v>96.12166666666667</v>
      </c>
      <c r="AD151" s="28">
        <f t="shared" si="73"/>
        <v>96.12166666666667</v>
      </c>
      <c r="AE151" s="28">
        <f t="shared" si="73"/>
        <v>96.12166666666667</v>
      </c>
      <c r="AF151" s="28">
        <f t="shared" si="73"/>
        <v>96.12166666666667</v>
      </c>
      <c r="AG151" s="28">
        <f t="shared" si="73"/>
        <v>96.12166666666667</v>
      </c>
      <c r="AH151" s="28">
        <f t="shared" si="73"/>
        <v>96.12166666666667</v>
      </c>
      <c r="AI151" s="28">
        <f t="shared" si="73"/>
        <v>96.12166666666667</v>
      </c>
      <c r="AJ151" s="28">
        <f t="shared" si="73"/>
        <v>96.12166666666667</v>
      </c>
      <c r="AK151" s="28">
        <f t="shared" si="73"/>
        <v>96.12166666666667</v>
      </c>
      <c r="AL151" s="28">
        <f t="shared" si="73"/>
        <v>96.12166666666667</v>
      </c>
      <c r="AM151" s="28">
        <f t="shared" si="73"/>
        <v>96.12166666666667</v>
      </c>
      <c r="AN151" s="28">
        <f t="shared" si="73"/>
        <v>96.12166666666667</v>
      </c>
      <c r="AO151" s="28">
        <f t="shared" si="73"/>
        <v>96.12166666666667</v>
      </c>
      <c r="AP151" s="28">
        <f t="shared" si="73"/>
        <v>96.12166666666667</v>
      </c>
      <c r="AQ151" s="28">
        <f t="shared" si="73"/>
        <v>96.12166666666667</v>
      </c>
      <c r="AR151" s="28">
        <f t="shared" si="73"/>
        <v>96.12166666666667</v>
      </c>
      <c r="AS151" s="28">
        <f t="shared" si="73"/>
        <v>96.12166666666667</v>
      </c>
      <c r="AT151" s="28">
        <f t="shared" si="73"/>
        <v>96.12166666666667</v>
      </c>
      <c r="AU151" s="28">
        <f t="shared" si="73"/>
        <v>96.12166666666667</v>
      </c>
      <c r="AV151" s="28">
        <f t="shared" ref="AV151:CB151" si="74">($E151*($H$1/12))</f>
        <v>96.12166666666667</v>
      </c>
      <c r="AW151" s="28">
        <f t="shared" si="74"/>
        <v>96.12166666666667</v>
      </c>
      <c r="AX151" s="28">
        <f t="shared" si="74"/>
        <v>96.12166666666667</v>
      </c>
      <c r="AY151" s="28">
        <f t="shared" si="74"/>
        <v>96.12166666666667</v>
      </c>
      <c r="AZ151" s="28">
        <f t="shared" si="74"/>
        <v>96.12166666666667</v>
      </c>
      <c r="BA151" s="28">
        <f t="shared" si="74"/>
        <v>96.12166666666667</v>
      </c>
      <c r="BB151" s="28">
        <f t="shared" si="74"/>
        <v>96.12166666666667</v>
      </c>
      <c r="BC151" s="28">
        <f t="shared" si="74"/>
        <v>96.12166666666667</v>
      </c>
      <c r="BD151" s="28">
        <f t="shared" si="74"/>
        <v>96.12166666666667</v>
      </c>
      <c r="BE151" s="28">
        <f t="shared" si="74"/>
        <v>96.12166666666667</v>
      </c>
      <c r="BF151" s="28">
        <f t="shared" si="74"/>
        <v>96.12166666666667</v>
      </c>
      <c r="BG151" s="28">
        <f t="shared" si="74"/>
        <v>96.12166666666667</v>
      </c>
      <c r="BH151" s="28">
        <f t="shared" si="74"/>
        <v>96.12166666666667</v>
      </c>
      <c r="BI151" s="28">
        <f t="shared" si="74"/>
        <v>96.12166666666667</v>
      </c>
      <c r="BJ151" s="28">
        <f t="shared" si="74"/>
        <v>96.12166666666667</v>
      </c>
      <c r="BK151" s="28">
        <f t="shared" si="74"/>
        <v>96.12166666666667</v>
      </c>
      <c r="BL151" s="28">
        <f t="shared" si="74"/>
        <v>96.12166666666667</v>
      </c>
      <c r="BM151" s="28">
        <f t="shared" si="74"/>
        <v>96.12166666666667</v>
      </c>
      <c r="BN151" s="28">
        <f t="shared" si="74"/>
        <v>96.12166666666667</v>
      </c>
      <c r="BO151" s="28">
        <f t="shared" si="74"/>
        <v>96.12166666666667</v>
      </c>
      <c r="BP151" s="28">
        <f t="shared" si="74"/>
        <v>96.12166666666667</v>
      </c>
      <c r="BQ151" s="28">
        <f t="shared" si="74"/>
        <v>96.12166666666667</v>
      </c>
      <c r="BR151" s="28">
        <f t="shared" si="74"/>
        <v>96.12166666666667</v>
      </c>
      <c r="BS151" s="28">
        <f t="shared" si="74"/>
        <v>96.12166666666667</v>
      </c>
      <c r="BT151" s="28">
        <f t="shared" si="74"/>
        <v>96.12166666666667</v>
      </c>
      <c r="BU151" s="28">
        <f t="shared" si="74"/>
        <v>96.12166666666667</v>
      </c>
      <c r="BV151" s="28">
        <f t="shared" si="74"/>
        <v>96.12166666666667</v>
      </c>
      <c r="BW151" s="28">
        <f t="shared" si="74"/>
        <v>96.12166666666667</v>
      </c>
      <c r="BX151" s="28">
        <f t="shared" si="74"/>
        <v>96.12166666666667</v>
      </c>
      <c r="BY151" s="28">
        <f t="shared" si="74"/>
        <v>96.12166666666667</v>
      </c>
      <c r="BZ151" s="28">
        <f t="shared" si="74"/>
        <v>96.12166666666667</v>
      </c>
      <c r="CA151" s="28">
        <f t="shared" si="74"/>
        <v>96.12166666666667</v>
      </c>
      <c r="CB151" s="28">
        <f t="shared" si="74"/>
        <v>96.12166666666667</v>
      </c>
      <c r="CC151" s="6"/>
    </row>
    <row r="152" spans="1:81" hidden="1">
      <c r="A152" s="1">
        <v>10048583</v>
      </c>
      <c r="B152" s="5">
        <v>41438</v>
      </c>
      <c r="C152" s="5">
        <v>41533</v>
      </c>
      <c r="D152" s="5">
        <v>41605.459178240744</v>
      </c>
      <c r="E152" s="7">
        <v>0</v>
      </c>
      <c r="F152" s="3" t="s">
        <v>8</v>
      </c>
      <c r="G152" s="3" t="s">
        <v>217</v>
      </c>
      <c r="H152" s="3" t="s">
        <v>214</v>
      </c>
    </row>
    <row r="153" spans="1:81" hidden="1">
      <c r="A153" s="1">
        <v>10047950</v>
      </c>
      <c r="B153" s="5">
        <v>41360</v>
      </c>
      <c r="C153" s="5">
        <v>41471</v>
      </c>
      <c r="D153" s="5">
        <v>41609.675995370373</v>
      </c>
      <c r="E153" s="7">
        <v>0</v>
      </c>
      <c r="F153" s="3" t="s">
        <v>185</v>
      </c>
      <c r="G153" s="3" t="s">
        <v>217</v>
      </c>
      <c r="H153" s="3" t="s">
        <v>214</v>
      </c>
    </row>
    <row r="154" spans="1:81" hidden="1">
      <c r="A154" s="1">
        <v>10048449</v>
      </c>
      <c r="B154" s="5">
        <v>41428</v>
      </c>
      <c r="C154" s="5">
        <v>41544</v>
      </c>
      <c r="D154" s="5">
        <v>41609.675995370373</v>
      </c>
      <c r="E154" s="7">
        <v>0</v>
      </c>
      <c r="F154" s="3" t="s">
        <v>8</v>
      </c>
      <c r="G154" s="3" t="s">
        <v>217</v>
      </c>
      <c r="H154" s="3" t="s">
        <v>214</v>
      </c>
    </row>
    <row r="155" spans="1:81" ht="60">
      <c r="A155" s="1">
        <v>10047156</v>
      </c>
      <c r="B155" s="5">
        <v>41250</v>
      </c>
      <c r="C155" s="5">
        <v>41541</v>
      </c>
      <c r="D155" s="5">
        <v>41620.458472222221</v>
      </c>
      <c r="E155" s="2">
        <f>6184.6+20851.44+376.55</f>
        <v>27412.59</v>
      </c>
      <c r="F155" s="3" t="s">
        <v>5</v>
      </c>
      <c r="G155" s="8" t="s">
        <v>22</v>
      </c>
      <c r="H155" s="3" t="s">
        <v>175</v>
      </c>
      <c r="I155" s="28"/>
      <c r="J155" s="28"/>
      <c r="K155" s="28"/>
      <c r="L155" s="28"/>
      <c r="M155" s="28"/>
      <c r="N155" s="28"/>
      <c r="O155" s="28"/>
      <c r="P155" s="28"/>
      <c r="Q155" s="28">
        <f>($E155*($H$1/12))/2</f>
        <v>114.21912500000001</v>
      </c>
      <c r="R155" s="28">
        <f t="shared" ref="R155:AW155" si="75">($E155*($H$1/12))</f>
        <v>228.43825000000001</v>
      </c>
      <c r="S155" s="28">
        <f t="shared" si="75"/>
        <v>228.43825000000001</v>
      </c>
      <c r="T155" s="28">
        <f t="shared" si="75"/>
        <v>228.43825000000001</v>
      </c>
      <c r="U155" s="28">
        <f t="shared" si="75"/>
        <v>228.43825000000001</v>
      </c>
      <c r="V155" s="28">
        <f t="shared" si="75"/>
        <v>228.43825000000001</v>
      </c>
      <c r="W155" s="28">
        <f t="shared" si="75"/>
        <v>228.43825000000001</v>
      </c>
      <c r="X155" s="28">
        <f t="shared" si="75"/>
        <v>228.43825000000001</v>
      </c>
      <c r="Y155" s="28">
        <f t="shared" si="75"/>
        <v>228.43825000000001</v>
      </c>
      <c r="Z155" s="28">
        <f t="shared" si="75"/>
        <v>228.43825000000001</v>
      </c>
      <c r="AA155" s="28">
        <f t="shared" si="75"/>
        <v>228.43825000000001</v>
      </c>
      <c r="AB155" s="28">
        <f t="shared" si="75"/>
        <v>228.43825000000001</v>
      </c>
      <c r="AC155" s="28">
        <f t="shared" si="75"/>
        <v>228.43825000000001</v>
      </c>
      <c r="AD155" s="28">
        <f t="shared" si="75"/>
        <v>228.43825000000001</v>
      </c>
      <c r="AE155" s="28">
        <f t="shared" si="75"/>
        <v>228.43825000000001</v>
      </c>
      <c r="AF155" s="28">
        <f t="shared" si="75"/>
        <v>228.43825000000001</v>
      </c>
      <c r="AG155" s="28">
        <f t="shared" si="75"/>
        <v>228.43825000000001</v>
      </c>
      <c r="AH155" s="28">
        <f t="shared" si="75"/>
        <v>228.43825000000001</v>
      </c>
      <c r="AI155" s="28">
        <f t="shared" si="75"/>
        <v>228.43825000000001</v>
      </c>
      <c r="AJ155" s="28">
        <f t="shared" si="75"/>
        <v>228.43825000000001</v>
      </c>
      <c r="AK155" s="28">
        <f t="shared" si="75"/>
        <v>228.43825000000001</v>
      </c>
      <c r="AL155" s="28">
        <f t="shared" si="75"/>
        <v>228.43825000000001</v>
      </c>
      <c r="AM155" s="28">
        <f t="shared" si="75"/>
        <v>228.43825000000001</v>
      </c>
      <c r="AN155" s="28">
        <f t="shared" si="75"/>
        <v>228.43825000000001</v>
      </c>
      <c r="AO155" s="28">
        <f t="shared" si="75"/>
        <v>228.43825000000001</v>
      </c>
      <c r="AP155" s="28">
        <f t="shared" si="75"/>
        <v>228.43825000000001</v>
      </c>
      <c r="AQ155" s="28">
        <f t="shared" si="75"/>
        <v>228.43825000000001</v>
      </c>
      <c r="AR155" s="28">
        <f t="shared" si="75"/>
        <v>228.43825000000001</v>
      </c>
      <c r="AS155" s="28">
        <f t="shared" si="75"/>
        <v>228.43825000000001</v>
      </c>
      <c r="AT155" s="28">
        <f t="shared" si="75"/>
        <v>228.43825000000001</v>
      </c>
      <c r="AU155" s="28">
        <f t="shared" si="75"/>
        <v>228.43825000000001</v>
      </c>
      <c r="AV155" s="28">
        <f t="shared" si="75"/>
        <v>228.43825000000001</v>
      </c>
      <c r="AW155" s="28">
        <f t="shared" si="75"/>
        <v>228.43825000000001</v>
      </c>
      <c r="AX155" s="28">
        <f t="shared" ref="AX155:CB155" si="76">($E155*($H$1/12))</f>
        <v>228.43825000000001</v>
      </c>
      <c r="AY155" s="28">
        <f t="shared" si="76"/>
        <v>228.43825000000001</v>
      </c>
      <c r="AZ155" s="28">
        <f t="shared" si="76"/>
        <v>228.43825000000001</v>
      </c>
      <c r="BA155" s="28">
        <f t="shared" si="76"/>
        <v>228.43825000000001</v>
      </c>
      <c r="BB155" s="28">
        <f t="shared" si="76"/>
        <v>228.43825000000001</v>
      </c>
      <c r="BC155" s="28">
        <f t="shared" si="76"/>
        <v>228.43825000000001</v>
      </c>
      <c r="BD155" s="28">
        <f t="shared" si="76"/>
        <v>228.43825000000001</v>
      </c>
      <c r="BE155" s="28">
        <f t="shared" si="76"/>
        <v>228.43825000000001</v>
      </c>
      <c r="BF155" s="28">
        <f t="shared" si="76"/>
        <v>228.43825000000001</v>
      </c>
      <c r="BG155" s="28">
        <f t="shared" si="76"/>
        <v>228.43825000000001</v>
      </c>
      <c r="BH155" s="28">
        <f t="shared" si="76"/>
        <v>228.43825000000001</v>
      </c>
      <c r="BI155" s="28">
        <f t="shared" si="76"/>
        <v>228.43825000000001</v>
      </c>
      <c r="BJ155" s="28">
        <f t="shared" si="76"/>
        <v>228.43825000000001</v>
      </c>
      <c r="BK155" s="28">
        <f t="shared" si="76"/>
        <v>228.43825000000001</v>
      </c>
      <c r="BL155" s="28">
        <f t="shared" si="76"/>
        <v>228.43825000000001</v>
      </c>
      <c r="BM155" s="28">
        <f t="shared" si="76"/>
        <v>228.43825000000001</v>
      </c>
      <c r="BN155" s="28">
        <f t="shared" si="76"/>
        <v>228.43825000000001</v>
      </c>
      <c r="BO155" s="28">
        <f t="shared" si="76"/>
        <v>228.43825000000001</v>
      </c>
      <c r="BP155" s="28">
        <f t="shared" si="76"/>
        <v>228.43825000000001</v>
      </c>
      <c r="BQ155" s="28">
        <f t="shared" si="76"/>
        <v>228.43825000000001</v>
      </c>
      <c r="BR155" s="28">
        <f t="shared" si="76"/>
        <v>228.43825000000001</v>
      </c>
      <c r="BS155" s="28">
        <f t="shared" si="76"/>
        <v>228.43825000000001</v>
      </c>
      <c r="BT155" s="28">
        <f t="shared" si="76"/>
        <v>228.43825000000001</v>
      </c>
      <c r="BU155" s="28">
        <f t="shared" si="76"/>
        <v>228.43825000000001</v>
      </c>
      <c r="BV155" s="28">
        <f t="shared" si="76"/>
        <v>228.43825000000001</v>
      </c>
      <c r="BW155" s="28">
        <f t="shared" si="76"/>
        <v>228.43825000000001</v>
      </c>
      <c r="BX155" s="28">
        <f t="shared" si="76"/>
        <v>228.43825000000001</v>
      </c>
      <c r="BY155" s="28">
        <f t="shared" si="76"/>
        <v>228.43825000000001</v>
      </c>
      <c r="BZ155" s="28">
        <f t="shared" si="76"/>
        <v>228.43825000000001</v>
      </c>
      <c r="CA155" s="28">
        <f t="shared" si="76"/>
        <v>228.43825000000001</v>
      </c>
      <c r="CB155" s="28">
        <f t="shared" si="76"/>
        <v>228.43825000000001</v>
      </c>
      <c r="CC155" s="6"/>
    </row>
    <row r="156" spans="1:81" hidden="1">
      <c r="A156" s="1">
        <v>10048684</v>
      </c>
      <c r="B156" s="5">
        <v>41456</v>
      </c>
      <c r="C156" s="5">
        <v>41470</v>
      </c>
      <c r="D156" s="5">
        <v>41624.747743055559</v>
      </c>
      <c r="E156" s="7">
        <v>0</v>
      </c>
      <c r="F156" s="3" t="s">
        <v>4</v>
      </c>
      <c r="G156" s="3" t="s">
        <v>217</v>
      </c>
      <c r="H156" s="3" t="s">
        <v>214</v>
      </c>
    </row>
    <row r="157" spans="1:81" hidden="1">
      <c r="A157" s="1">
        <v>10048117</v>
      </c>
      <c r="B157" s="5">
        <v>41393</v>
      </c>
      <c r="C157" s="5">
        <v>41470</v>
      </c>
      <c r="D157" s="5">
        <v>41646.709618055553</v>
      </c>
      <c r="E157" s="7">
        <v>0</v>
      </c>
      <c r="F157" s="3" t="s">
        <v>8</v>
      </c>
      <c r="G157" s="3" t="s">
        <v>217</v>
      </c>
      <c r="H157" s="3" t="s">
        <v>214</v>
      </c>
    </row>
    <row r="158" spans="1:81" ht="30">
      <c r="A158" s="1">
        <v>10047766</v>
      </c>
      <c r="B158" s="5">
        <v>41326</v>
      </c>
      <c r="C158" s="5">
        <v>41498</v>
      </c>
      <c r="D158" s="5">
        <v>41649.399988425925</v>
      </c>
      <c r="E158" s="2">
        <f>21750.16+4102.2</f>
        <v>25852.36</v>
      </c>
      <c r="F158" s="3" t="s">
        <v>13</v>
      </c>
      <c r="G158" s="8" t="s">
        <v>89</v>
      </c>
      <c r="H158" s="3" t="s">
        <v>88</v>
      </c>
      <c r="I158" s="28"/>
      <c r="J158" s="28"/>
      <c r="K158" s="28"/>
      <c r="L158" s="28"/>
      <c r="M158" s="28"/>
      <c r="N158" s="28"/>
      <c r="O158" s="28"/>
      <c r="P158" s="28">
        <f>($E158*($H$1/12))/2</f>
        <v>107.71816666666666</v>
      </c>
      <c r="Q158" s="28">
        <f t="shared" ref="Q158:AV158" si="77">($E158*($H$1/12))</f>
        <v>215.43633333333332</v>
      </c>
      <c r="R158" s="28">
        <f t="shared" si="77"/>
        <v>215.43633333333332</v>
      </c>
      <c r="S158" s="28">
        <f t="shared" si="77"/>
        <v>215.43633333333332</v>
      </c>
      <c r="T158" s="28">
        <f t="shared" si="77"/>
        <v>215.43633333333332</v>
      </c>
      <c r="U158" s="28">
        <f t="shared" si="77"/>
        <v>215.43633333333332</v>
      </c>
      <c r="V158" s="28">
        <f t="shared" si="77"/>
        <v>215.43633333333332</v>
      </c>
      <c r="W158" s="28">
        <f t="shared" si="77"/>
        <v>215.43633333333332</v>
      </c>
      <c r="X158" s="28">
        <f t="shared" si="77"/>
        <v>215.43633333333332</v>
      </c>
      <c r="Y158" s="28">
        <f t="shared" si="77"/>
        <v>215.43633333333332</v>
      </c>
      <c r="Z158" s="28">
        <f t="shared" si="77"/>
        <v>215.43633333333332</v>
      </c>
      <c r="AA158" s="28">
        <f t="shared" si="77"/>
        <v>215.43633333333332</v>
      </c>
      <c r="AB158" s="28">
        <f t="shared" si="77"/>
        <v>215.43633333333332</v>
      </c>
      <c r="AC158" s="28">
        <f t="shared" si="77"/>
        <v>215.43633333333332</v>
      </c>
      <c r="AD158" s="28">
        <f t="shared" si="77"/>
        <v>215.43633333333332</v>
      </c>
      <c r="AE158" s="28">
        <f t="shared" si="77"/>
        <v>215.43633333333332</v>
      </c>
      <c r="AF158" s="28">
        <f t="shared" si="77"/>
        <v>215.43633333333332</v>
      </c>
      <c r="AG158" s="28">
        <f t="shared" si="77"/>
        <v>215.43633333333332</v>
      </c>
      <c r="AH158" s="28">
        <f t="shared" si="77"/>
        <v>215.43633333333332</v>
      </c>
      <c r="AI158" s="28">
        <f t="shared" si="77"/>
        <v>215.43633333333332</v>
      </c>
      <c r="AJ158" s="28">
        <f t="shared" si="77"/>
        <v>215.43633333333332</v>
      </c>
      <c r="AK158" s="28">
        <f t="shared" si="77"/>
        <v>215.43633333333332</v>
      </c>
      <c r="AL158" s="28">
        <f t="shared" si="77"/>
        <v>215.43633333333332</v>
      </c>
      <c r="AM158" s="28">
        <f t="shared" si="77"/>
        <v>215.43633333333332</v>
      </c>
      <c r="AN158" s="28">
        <f t="shared" si="77"/>
        <v>215.43633333333332</v>
      </c>
      <c r="AO158" s="28">
        <f t="shared" si="77"/>
        <v>215.43633333333332</v>
      </c>
      <c r="AP158" s="28">
        <f t="shared" si="77"/>
        <v>215.43633333333332</v>
      </c>
      <c r="AQ158" s="28">
        <f t="shared" si="77"/>
        <v>215.43633333333332</v>
      </c>
      <c r="AR158" s="28">
        <f t="shared" si="77"/>
        <v>215.43633333333332</v>
      </c>
      <c r="AS158" s="28">
        <f t="shared" si="77"/>
        <v>215.43633333333332</v>
      </c>
      <c r="AT158" s="28">
        <f t="shared" si="77"/>
        <v>215.43633333333332</v>
      </c>
      <c r="AU158" s="28">
        <f t="shared" si="77"/>
        <v>215.43633333333332</v>
      </c>
      <c r="AV158" s="28">
        <f t="shared" si="77"/>
        <v>215.43633333333332</v>
      </c>
      <c r="AW158" s="28">
        <f t="shared" ref="AW158:CB158" si="78">($E158*($H$1/12))</f>
        <v>215.43633333333332</v>
      </c>
      <c r="AX158" s="28">
        <f t="shared" si="78"/>
        <v>215.43633333333332</v>
      </c>
      <c r="AY158" s="28">
        <f t="shared" si="78"/>
        <v>215.43633333333332</v>
      </c>
      <c r="AZ158" s="28">
        <f t="shared" si="78"/>
        <v>215.43633333333332</v>
      </c>
      <c r="BA158" s="28">
        <f t="shared" si="78"/>
        <v>215.43633333333332</v>
      </c>
      <c r="BB158" s="28">
        <f t="shared" si="78"/>
        <v>215.43633333333332</v>
      </c>
      <c r="BC158" s="28">
        <f t="shared" si="78"/>
        <v>215.43633333333332</v>
      </c>
      <c r="BD158" s="28">
        <f t="shared" si="78"/>
        <v>215.43633333333332</v>
      </c>
      <c r="BE158" s="28">
        <f t="shared" si="78"/>
        <v>215.43633333333332</v>
      </c>
      <c r="BF158" s="28">
        <f t="shared" si="78"/>
        <v>215.43633333333332</v>
      </c>
      <c r="BG158" s="28">
        <f t="shared" si="78"/>
        <v>215.43633333333332</v>
      </c>
      <c r="BH158" s="28">
        <f t="shared" si="78"/>
        <v>215.43633333333332</v>
      </c>
      <c r="BI158" s="28">
        <f t="shared" si="78"/>
        <v>215.43633333333332</v>
      </c>
      <c r="BJ158" s="28">
        <f t="shared" si="78"/>
        <v>215.43633333333332</v>
      </c>
      <c r="BK158" s="28">
        <f t="shared" si="78"/>
        <v>215.43633333333332</v>
      </c>
      <c r="BL158" s="28">
        <f t="shared" si="78"/>
        <v>215.43633333333332</v>
      </c>
      <c r="BM158" s="28">
        <f t="shared" si="78"/>
        <v>215.43633333333332</v>
      </c>
      <c r="BN158" s="28">
        <f t="shared" si="78"/>
        <v>215.43633333333332</v>
      </c>
      <c r="BO158" s="28">
        <f t="shared" si="78"/>
        <v>215.43633333333332</v>
      </c>
      <c r="BP158" s="28">
        <f t="shared" si="78"/>
        <v>215.43633333333332</v>
      </c>
      <c r="BQ158" s="28">
        <f t="shared" si="78"/>
        <v>215.43633333333332</v>
      </c>
      <c r="BR158" s="28">
        <f t="shared" si="78"/>
        <v>215.43633333333332</v>
      </c>
      <c r="BS158" s="28">
        <f t="shared" si="78"/>
        <v>215.43633333333332</v>
      </c>
      <c r="BT158" s="28">
        <f t="shared" si="78"/>
        <v>215.43633333333332</v>
      </c>
      <c r="BU158" s="28">
        <f t="shared" si="78"/>
        <v>215.43633333333332</v>
      </c>
      <c r="BV158" s="28">
        <f t="shared" si="78"/>
        <v>215.43633333333332</v>
      </c>
      <c r="BW158" s="28">
        <f t="shared" si="78"/>
        <v>215.43633333333332</v>
      </c>
      <c r="BX158" s="28">
        <f t="shared" si="78"/>
        <v>215.43633333333332</v>
      </c>
      <c r="BY158" s="28">
        <f t="shared" si="78"/>
        <v>215.43633333333332</v>
      </c>
      <c r="BZ158" s="28">
        <f t="shared" si="78"/>
        <v>215.43633333333332</v>
      </c>
      <c r="CA158" s="28">
        <f t="shared" si="78"/>
        <v>215.43633333333332</v>
      </c>
      <c r="CB158" s="28">
        <f t="shared" si="78"/>
        <v>215.43633333333332</v>
      </c>
      <c r="CC158" s="6"/>
    </row>
    <row r="159" spans="1:81" hidden="1">
      <c r="A159" s="1">
        <v>10048021</v>
      </c>
      <c r="B159" s="5">
        <v>41367</v>
      </c>
      <c r="C159" s="5">
        <v>41372</v>
      </c>
      <c r="D159" s="5">
        <v>41654.723761574074</v>
      </c>
      <c r="E159" s="7">
        <v>0</v>
      </c>
      <c r="F159" s="3" t="s">
        <v>185</v>
      </c>
      <c r="G159" s="3" t="s">
        <v>217</v>
      </c>
      <c r="H159" s="3" t="s">
        <v>214</v>
      </c>
    </row>
    <row r="160" spans="1:81" hidden="1">
      <c r="A160" s="1">
        <v>10048028</v>
      </c>
      <c r="B160" s="5">
        <v>41369</v>
      </c>
      <c r="C160" s="5">
        <v>41372</v>
      </c>
      <c r="D160" s="5">
        <v>41654.723773148151</v>
      </c>
      <c r="E160" s="7">
        <v>0</v>
      </c>
      <c r="F160" s="3" t="s">
        <v>185</v>
      </c>
      <c r="G160" s="3" t="s">
        <v>217</v>
      </c>
      <c r="H160" s="3" t="s">
        <v>214</v>
      </c>
    </row>
    <row r="161" spans="1:81" hidden="1">
      <c r="A161" s="1">
        <v>10048107</v>
      </c>
      <c r="B161" s="5">
        <v>41389</v>
      </c>
      <c r="C161" s="5">
        <v>41537</v>
      </c>
      <c r="D161" s="5">
        <v>41654.724537037036</v>
      </c>
      <c r="E161" s="7">
        <v>0</v>
      </c>
      <c r="F161" s="3" t="s">
        <v>8</v>
      </c>
      <c r="G161" s="3" t="s">
        <v>217</v>
      </c>
      <c r="H161" s="3" t="s">
        <v>214</v>
      </c>
    </row>
    <row r="162" spans="1:81" hidden="1">
      <c r="A162" s="1">
        <v>10049071</v>
      </c>
      <c r="B162" s="5">
        <v>41542.388842592591</v>
      </c>
      <c r="C162" s="5">
        <v>41600</v>
      </c>
      <c r="D162" s="5">
        <v>41656.762025462966</v>
      </c>
      <c r="E162" s="7">
        <v>0</v>
      </c>
      <c r="F162" s="3" t="s">
        <v>5</v>
      </c>
      <c r="G162" s="3" t="s">
        <v>217</v>
      </c>
      <c r="H162" s="3" t="s">
        <v>214</v>
      </c>
    </row>
    <row r="163" spans="1:81" hidden="1">
      <c r="A163" s="1">
        <v>10048100</v>
      </c>
      <c r="B163" s="5">
        <v>41382</v>
      </c>
      <c r="C163" s="5">
        <v>41426</v>
      </c>
      <c r="D163" s="5">
        <v>41659.542754629627</v>
      </c>
      <c r="E163" s="4">
        <v>0</v>
      </c>
      <c r="F163" s="3" t="s">
        <v>8</v>
      </c>
      <c r="G163" s="3" t="s">
        <v>217</v>
      </c>
      <c r="H163" s="3" t="s">
        <v>119</v>
      </c>
    </row>
    <row r="164" spans="1:81" hidden="1">
      <c r="A164" s="1">
        <v>10049031</v>
      </c>
      <c r="B164" s="5">
        <v>41530.408773148149</v>
      </c>
      <c r="C164" s="5">
        <v>41593</v>
      </c>
      <c r="D164" s="5">
        <v>41659.542754629627</v>
      </c>
      <c r="E164" s="7">
        <v>0</v>
      </c>
      <c r="F164" s="3" t="s">
        <v>4</v>
      </c>
      <c r="G164" s="3" t="s">
        <v>217</v>
      </c>
      <c r="H164" s="3" t="s">
        <v>214</v>
      </c>
    </row>
    <row r="165" spans="1:81">
      <c r="A165" s="1">
        <v>10047631</v>
      </c>
      <c r="B165" s="5">
        <v>41297</v>
      </c>
      <c r="C165" s="5">
        <v>41534</v>
      </c>
      <c r="D165" s="5">
        <v>41659.763506944444</v>
      </c>
      <c r="E165" s="4">
        <v>14227.9</v>
      </c>
      <c r="F165" s="3" t="s">
        <v>0</v>
      </c>
      <c r="G165" s="3" t="s">
        <v>38</v>
      </c>
      <c r="H165" s="3" t="s">
        <v>26</v>
      </c>
      <c r="I165" s="28"/>
      <c r="J165" s="28"/>
      <c r="K165" s="28"/>
      <c r="L165" s="28"/>
      <c r="M165" s="28"/>
      <c r="N165" s="28"/>
      <c r="O165" s="28"/>
      <c r="P165" s="28"/>
      <c r="Q165" s="28">
        <f>($E165*($H$1/12))/2</f>
        <v>59.282916666666665</v>
      </c>
      <c r="R165" s="28">
        <f t="shared" ref="R165:AW165" si="79">($E165*($H$1/12))</f>
        <v>118.56583333333333</v>
      </c>
      <c r="S165" s="28">
        <f t="shared" si="79"/>
        <v>118.56583333333333</v>
      </c>
      <c r="T165" s="28">
        <f t="shared" si="79"/>
        <v>118.56583333333333</v>
      </c>
      <c r="U165" s="28">
        <f t="shared" si="79"/>
        <v>118.56583333333333</v>
      </c>
      <c r="V165" s="28">
        <f t="shared" si="79"/>
        <v>118.56583333333333</v>
      </c>
      <c r="W165" s="28">
        <f t="shared" si="79"/>
        <v>118.56583333333333</v>
      </c>
      <c r="X165" s="28">
        <f t="shared" si="79"/>
        <v>118.56583333333333</v>
      </c>
      <c r="Y165" s="28">
        <f t="shared" si="79"/>
        <v>118.56583333333333</v>
      </c>
      <c r="Z165" s="28">
        <f t="shared" si="79"/>
        <v>118.56583333333333</v>
      </c>
      <c r="AA165" s="28">
        <f t="shared" si="79"/>
        <v>118.56583333333333</v>
      </c>
      <c r="AB165" s="28">
        <f t="shared" si="79"/>
        <v>118.56583333333333</v>
      </c>
      <c r="AC165" s="28">
        <f t="shared" si="79"/>
        <v>118.56583333333333</v>
      </c>
      <c r="AD165" s="28">
        <f t="shared" si="79"/>
        <v>118.56583333333333</v>
      </c>
      <c r="AE165" s="28">
        <f t="shared" si="79"/>
        <v>118.56583333333333</v>
      </c>
      <c r="AF165" s="28">
        <f t="shared" si="79"/>
        <v>118.56583333333333</v>
      </c>
      <c r="AG165" s="28">
        <f t="shared" si="79"/>
        <v>118.56583333333333</v>
      </c>
      <c r="AH165" s="28">
        <f t="shared" si="79"/>
        <v>118.56583333333333</v>
      </c>
      <c r="AI165" s="28">
        <f t="shared" si="79"/>
        <v>118.56583333333333</v>
      </c>
      <c r="AJ165" s="28">
        <f t="shared" si="79"/>
        <v>118.56583333333333</v>
      </c>
      <c r="AK165" s="28">
        <f t="shared" si="79"/>
        <v>118.56583333333333</v>
      </c>
      <c r="AL165" s="28">
        <f t="shared" si="79"/>
        <v>118.56583333333333</v>
      </c>
      <c r="AM165" s="28">
        <f t="shared" si="79"/>
        <v>118.56583333333333</v>
      </c>
      <c r="AN165" s="28">
        <f t="shared" si="79"/>
        <v>118.56583333333333</v>
      </c>
      <c r="AO165" s="28">
        <f t="shared" si="79"/>
        <v>118.56583333333333</v>
      </c>
      <c r="AP165" s="28">
        <f t="shared" si="79"/>
        <v>118.56583333333333</v>
      </c>
      <c r="AQ165" s="28">
        <f t="shared" si="79"/>
        <v>118.56583333333333</v>
      </c>
      <c r="AR165" s="28">
        <f t="shared" si="79"/>
        <v>118.56583333333333</v>
      </c>
      <c r="AS165" s="28">
        <f t="shared" si="79"/>
        <v>118.56583333333333</v>
      </c>
      <c r="AT165" s="28">
        <f t="shared" si="79"/>
        <v>118.56583333333333</v>
      </c>
      <c r="AU165" s="28">
        <f t="shared" si="79"/>
        <v>118.56583333333333</v>
      </c>
      <c r="AV165" s="28">
        <f t="shared" si="79"/>
        <v>118.56583333333333</v>
      </c>
      <c r="AW165" s="28">
        <f t="shared" si="79"/>
        <v>118.56583333333333</v>
      </c>
      <c r="AX165" s="28">
        <f t="shared" ref="AX165:CB165" si="80">($E165*($H$1/12))</f>
        <v>118.56583333333333</v>
      </c>
      <c r="AY165" s="28">
        <f t="shared" si="80"/>
        <v>118.56583333333333</v>
      </c>
      <c r="AZ165" s="28">
        <f t="shared" si="80"/>
        <v>118.56583333333333</v>
      </c>
      <c r="BA165" s="28">
        <f t="shared" si="80"/>
        <v>118.56583333333333</v>
      </c>
      <c r="BB165" s="28">
        <f t="shared" si="80"/>
        <v>118.56583333333333</v>
      </c>
      <c r="BC165" s="28">
        <f t="shared" si="80"/>
        <v>118.56583333333333</v>
      </c>
      <c r="BD165" s="28">
        <f t="shared" si="80"/>
        <v>118.56583333333333</v>
      </c>
      <c r="BE165" s="28">
        <f t="shared" si="80"/>
        <v>118.56583333333333</v>
      </c>
      <c r="BF165" s="28">
        <f t="shared" si="80"/>
        <v>118.56583333333333</v>
      </c>
      <c r="BG165" s="28">
        <f t="shared" si="80"/>
        <v>118.56583333333333</v>
      </c>
      <c r="BH165" s="28">
        <f t="shared" si="80"/>
        <v>118.56583333333333</v>
      </c>
      <c r="BI165" s="28">
        <f t="shared" si="80"/>
        <v>118.56583333333333</v>
      </c>
      <c r="BJ165" s="28">
        <f t="shared" si="80"/>
        <v>118.56583333333333</v>
      </c>
      <c r="BK165" s="28">
        <f t="shared" si="80"/>
        <v>118.56583333333333</v>
      </c>
      <c r="BL165" s="28">
        <f t="shared" si="80"/>
        <v>118.56583333333333</v>
      </c>
      <c r="BM165" s="28">
        <f t="shared" si="80"/>
        <v>118.56583333333333</v>
      </c>
      <c r="BN165" s="28">
        <f t="shared" si="80"/>
        <v>118.56583333333333</v>
      </c>
      <c r="BO165" s="28">
        <f t="shared" si="80"/>
        <v>118.56583333333333</v>
      </c>
      <c r="BP165" s="28">
        <f t="shared" si="80"/>
        <v>118.56583333333333</v>
      </c>
      <c r="BQ165" s="28">
        <f t="shared" si="80"/>
        <v>118.56583333333333</v>
      </c>
      <c r="BR165" s="28">
        <f t="shared" si="80"/>
        <v>118.56583333333333</v>
      </c>
      <c r="BS165" s="28">
        <f t="shared" si="80"/>
        <v>118.56583333333333</v>
      </c>
      <c r="BT165" s="28">
        <f t="shared" si="80"/>
        <v>118.56583333333333</v>
      </c>
      <c r="BU165" s="28">
        <f t="shared" si="80"/>
        <v>118.56583333333333</v>
      </c>
      <c r="BV165" s="28">
        <f t="shared" si="80"/>
        <v>118.56583333333333</v>
      </c>
      <c r="BW165" s="28">
        <f t="shared" si="80"/>
        <v>118.56583333333333</v>
      </c>
      <c r="BX165" s="28">
        <f t="shared" si="80"/>
        <v>118.56583333333333</v>
      </c>
      <c r="BY165" s="28">
        <f t="shared" si="80"/>
        <v>118.56583333333333</v>
      </c>
      <c r="BZ165" s="28">
        <f t="shared" si="80"/>
        <v>118.56583333333333</v>
      </c>
      <c r="CA165" s="28">
        <f t="shared" si="80"/>
        <v>118.56583333333333</v>
      </c>
      <c r="CB165" s="28">
        <f t="shared" si="80"/>
        <v>118.56583333333333</v>
      </c>
      <c r="CC165" s="6"/>
    </row>
    <row r="166" spans="1:81" hidden="1">
      <c r="A166" s="1">
        <v>10047632</v>
      </c>
      <c r="B166" s="5">
        <v>41297</v>
      </c>
      <c r="C166" s="5">
        <v>41487</v>
      </c>
      <c r="D166" s="5">
        <v>41659.763518518521</v>
      </c>
      <c r="E166" s="7">
        <v>0</v>
      </c>
      <c r="F166" s="3" t="s">
        <v>0</v>
      </c>
      <c r="G166" s="3" t="s">
        <v>217</v>
      </c>
      <c r="H166" s="3" t="s">
        <v>214</v>
      </c>
    </row>
    <row r="167" spans="1:81" hidden="1">
      <c r="A167" s="1">
        <v>10048850</v>
      </c>
      <c r="B167" s="5">
        <v>41480</v>
      </c>
      <c r="C167" s="5">
        <v>41623</v>
      </c>
      <c r="D167" s="5">
        <v>41660.7502662037</v>
      </c>
      <c r="E167" s="4">
        <v>0</v>
      </c>
      <c r="F167" s="3" t="s">
        <v>4</v>
      </c>
      <c r="G167" s="3" t="s">
        <v>217</v>
      </c>
      <c r="H167" s="3" t="s">
        <v>119</v>
      </c>
    </row>
    <row r="168" spans="1:81" hidden="1">
      <c r="A168" s="1">
        <v>10047997</v>
      </c>
      <c r="B168" s="5">
        <v>41362</v>
      </c>
      <c r="C168" s="5">
        <v>41408</v>
      </c>
      <c r="D168" s="5">
        <v>41667.444594907407</v>
      </c>
      <c r="E168" s="7">
        <v>0</v>
      </c>
      <c r="F168" s="3" t="s">
        <v>184</v>
      </c>
      <c r="G168" s="3" t="s">
        <v>217</v>
      </c>
      <c r="H168" s="3" t="s">
        <v>214</v>
      </c>
    </row>
    <row r="169" spans="1:81" hidden="1">
      <c r="A169" s="1">
        <v>10047566</v>
      </c>
      <c r="B169" s="5">
        <v>41282</v>
      </c>
      <c r="C169" s="5">
        <v>41628</v>
      </c>
      <c r="D169" s="5">
        <v>41668.381226851852</v>
      </c>
      <c r="E169" s="7">
        <v>0</v>
      </c>
      <c r="F169" s="3" t="s">
        <v>0</v>
      </c>
      <c r="G169" s="3" t="s">
        <v>217</v>
      </c>
      <c r="H169" s="3" t="s">
        <v>214</v>
      </c>
    </row>
    <row r="170" spans="1:81">
      <c r="A170" s="1">
        <v>10047935</v>
      </c>
      <c r="B170" s="5">
        <v>41360</v>
      </c>
      <c r="C170" s="5">
        <v>41518</v>
      </c>
      <c r="D170" s="5">
        <v>41673.486250000002</v>
      </c>
      <c r="E170" s="4">
        <v>11534.6</v>
      </c>
      <c r="F170" s="3" t="s">
        <v>5</v>
      </c>
      <c r="G170" s="3" t="s">
        <v>120</v>
      </c>
      <c r="H170" s="3" t="s">
        <v>96</v>
      </c>
      <c r="I170" s="28"/>
      <c r="J170" s="28"/>
      <c r="K170" s="28"/>
      <c r="L170" s="28"/>
      <c r="M170" s="28"/>
      <c r="N170" s="28"/>
      <c r="O170" s="28"/>
      <c r="P170" s="28"/>
      <c r="Q170" s="28">
        <f>($E170*($H$1/12))/2</f>
        <v>48.060833333333335</v>
      </c>
      <c r="R170" s="28">
        <f t="shared" ref="R170:AW170" si="81">($E170*($H$1/12))</f>
        <v>96.12166666666667</v>
      </c>
      <c r="S170" s="28">
        <f t="shared" si="81"/>
        <v>96.12166666666667</v>
      </c>
      <c r="T170" s="28">
        <f t="shared" si="81"/>
        <v>96.12166666666667</v>
      </c>
      <c r="U170" s="28">
        <f t="shared" si="81"/>
        <v>96.12166666666667</v>
      </c>
      <c r="V170" s="28">
        <f t="shared" si="81"/>
        <v>96.12166666666667</v>
      </c>
      <c r="W170" s="28">
        <f t="shared" si="81"/>
        <v>96.12166666666667</v>
      </c>
      <c r="X170" s="28">
        <f t="shared" si="81"/>
        <v>96.12166666666667</v>
      </c>
      <c r="Y170" s="28">
        <f t="shared" si="81"/>
        <v>96.12166666666667</v>
      </c>
      <c r="Z170" s="28">
        <f t="shared" si="81"/>
        <v>96.12166666666667</v>
      </c>
      <c r="AA170" s="28">
        <f t="shared" si="81"/>
        <v>96.12166666666667</v>
      </c>
      <c r="AB170" s="28">
        <f t="shared" si="81"/>
        <v>96.12166666666667</v>
      </c>
      <c r="AC170" s="28">
        <f t="shared" si="81"/>
        <v>96.12166666666667</v>
      </c>
      <c r="AD170" s="28">
        <f t="shared" si="81"/>
        <v>96.12166666666667</v>
      </c>
      <c r="AE170" s="28">
        <f t="shared" si="81"/>
        <v>96.12166666666667</v>
      </c>
      <c r="AF170" s="28">
        <f t="shared" si="81"/>
        <v>96.12166666666667</v>
      </c>
      <c r="AG170" s="28">
        <f t="shared" si="81"/>
        <v>96.12166666666667</v>
      </c>
      <c r="AH170" s="28">
        <f t="shared" si="81"/>
        <v>96.12166666666667</v>
      </c>
      <c r="AI170" s="28">
        <f t="shared" si="81"/>
        <v>96.12166666666667</v>
      </c>
      <c r="AJ170" s="28">
        <f t="shared" si="81"/>
        <v>96.12166666666667</v>
      </c>
      <c r="AK170" s="28">
        <f t="shared" si="81"/>
        <v>96.12166666666667</v>
      </c>
      <c r="AL170" s="28">
        <f t="shared" si="81"/>
        <v>96.12166666666667</v>
      </c>
      <c r="AM170" s="28">
        <f t="shared" si="81"/>
        <v>96.12166666666667</v>
      </c>
      <c r="AN170" s="28">
        <f t="shared" si="81"/>
        <v>96.12166666666667</v>
      </c>
      <c r="AO170" s="28">
        <f t="shared" si="81"/>
        <v>96.12166666666667</v>
      </c>
      <c r="AP170" s="28">
        <f t="shared" si="81"/>
        <v>96.12166666666667</v>
      </c>
      <c r="AQ170" s="28">
        <f t="shared" si="81"/>
        <v>96.12166666666667</v>
      </c>
      <c r="AR170" s="28">
        <f t="shared" si="81"/>
        <v>96.12166666666667</v>
      </c>
      <c r="AS170" s="28">
        <f t="shared" si="81"/>
        <v>96.12166666666667</v>
      </c>
      <c r="AT170" s="28">
        <f t="shared" si="81"/>
        <v>96.12166666666667</v>
      </c>
      <c r="AU170" s="28">
        <f t="shared" si="81"/>
        <v>96.12166666666667</v>
      </c>
      <c r="AV170" s="28">
        <f t="shared" si="81"/>
        <v>96.12166666666667</v>
      </c>
      <c r="AW170" s="28">
        <f t="shared" si="81"/>
        <v>96.12166666666667</v>
      </c>
      <c r="AX170" s="28">
        <f t="shared" ref="AX170:CB170" si="82">($E170*($H$1/12))</f>
        <v>96.12166666666667</v>
      </c>
      <c r="AY170" s="28">
        <f t="shared" si="82"/>
        <v>96.12166666666667</v>
      </c>
      <c r="AZ170" s="28">
        <f t="shared" si="82"/>
        <v>96.12166666666667</v>
      </c>
      <c r="BA170" s="28">
        <f t="shared" si="82"/>
        <v>96.12166666666667</v>
      </c>
      <c r="BB170" s="28">
        <f t="shared" si="82"/>
        <v>96.12166666666667</v>
      </c>
      <c r="BC170" s="28">
        <f t="shared" si="82"/>
        <v>96.12166666666667</v>
      </c>
      <c r="BD170" s="28">
        <f t="shared" si="82"/>
        <v>96.12166666666667</v>
      </c>
      <c r="BE170" s="28">
        <f t="shared" si="82"/>
        <v>96.12166666666667</v>
      </c>
      <c r="BF170" s="28">
        <f t="shared" si="82"/>
        <v>96.12166666666667</v>
      </c>
      <c r="BG170" s="28">
        <f t="shared" si="82"/>
        <v>96.12166666666667</v>
      </c>
      <c r="BH170" s="28">
        <f t="shared" si="82"/>
        <v>96.12166666666667</v>
      </c>
      <c r="BI170" s="28">
        <f t="shared" si="82"/>
        <v>96.12166666666667</v>
      </c>
      <c r="BJ170" s="28">
        <f t="shared" si="82"/>
        <v>96.12166666666667</v>
      </c>
      <c r="BK170" s="28">
        <f t="shared" si="82"/>
        <v>96.12166666666667</v>
      </c>
      <c r="BL170" s="28">
        <f t="shared" si="82"/>
        <v>96.12166666666667</v>
      </c>
      <c r="BM170" s="28">
        <f t="shared" si="82"/>
        <v>96.12166666666667</v>
      </c>
      <c r="BN170" s="28">
        <f t="shared" si="82"/>
        <v>96.12166666666667</v>
      </c>
      <c r="BO170" s="28">
        <f t="shared" si="82"/>
        <v>96.12166666666667</v>
      </c>
      <c r="BP170" s="28">
        <f t="shared" si="82"/>
        <v>96.12166666666667</v>
      </c>
      <c r="BQ170" s="28">
        <f t="shared" si="82"/>
        <v>96.12166666666667</v>
      </c>
      <c r="BR170" s="28">
        <f t="shared" si="82"/>
        <v>96.12166666666667</v>
      </c>
      <c r="BS170" s="28">
        <f t="shared" si="82"/>
        <v>96.12166666666667</v>
      </c>
      <c r="BT170" s="28">
        <f t="shared" si="82"/>
        <v>96.12166666666667</v>
      </c>
      <c r="BU170" s="28">
        <f t="shared" si="82"/>
        <v>96.12166666666667</v>
      </c>
      <c r="BV170" s="28">
        <f t="shared" si="82"/>
        <v>96.12166666666667</v>
      </c>
      <c r="BW170" s="28">
        <f t="shared" si="82"/>
        <v>96.12166666666667</v>
      </c>
      <c r="BX170" s="28">
        <f t="shared" si="82"/>
        <v>96.12166666666667</v>
      </c>
      <c r="BY170" s="28">
        <f t="shared" si="82"/>
        <v>96.12166666666667</v>
      </c>
      <c r="BZ170" s="28">
        <f t="shared" si="82"/>
        <v>96.12166666666667</v>
      </c>
      <c r="CA170" s="28">
        <f t="shared" si="82"/>
        <v>96.12166666666667</v>
      </c>
      <c r="CB170" s="28">
        <f t="shared" si="82"/>
        <v>96.12166666666667</v>
      </c>
      <c r="CC170" s="6"/>
    </row>
    <row r="171" spans="1:81" hidden="1">
      <c r="A171" s="1">
        <v>10049120</v>
      </c>
      <c r="B171" s="5">
        <v>41556.404675925929</v>
      </c>
      <c r="C171" s="5">
        <v>41613</v>
      </c>
      <c r="D171" s="5">
        <v>41680.676990740743</v>
      </c>
      <c r="E171" s="7">
        <v>0</v>
      </c>
      <c r="F171" s="3" t="s">
        <v>5</v>
      </c>
      <c r="G171" s="3" t="s">
        <v>217</v>
      </c>
      <c r="H171" s="3" t="s">
        <v>214</v>
      </c>
    </row>
    <row r="172" spans="1:81" hidden="1">
      <c r="A172" s="1">
        <v>10049083</v>
      </c>
      <c r="B172" s="5">
        <v>41544.469814814816</v>
      </c>
      <c r="C172" s="5">
        <v>41626</v>
      </c>
      <c r="D172" s="5">
        <v>41689.859629629631</v>
      </c>
      <c r="E172" s="7">
        <v>0</v>
      </c>
      <c r="F172" s="3" t="s">
        <v>5</v>
      </c>
      <c r="G172" s="3" t="s">
        <v>217</v>
      </c>
      <c r="H172" s="3" t="s">
        <v>214</v>
      </c>
    </row>
    <row r="173" spans="1:81" hidden="1">
      <c r="A173" s="1">
        <v>10049084</v>
      </c>
      <c r="B173" s="5">
        <v>41544.478032407409</v>
      </c>
      <c r="C173" s="5">
        <v>41626</v>
      </c>
      <c r="D173" s="5">
        <v>41691.581203703703</v>
      </c>
      <c r="E173" s="7">
        <v>0</v>
      </c>
      <c r="F173" s="3" t="s">
        <v>5</v>
      </c>
      <c r="G173" s="3" t="s">
        <v>217</v>
      </c>
      <c r="H173" s="3" t="s">
        <v>214</v>
      </c>
    </row>
    <row r="174" spans="1:81">
      <c r="A174" s="1">
        <v>10047856</v>
      </c>
      <c r="B174" s="5">
        <v>41340</v>
      </c>
      <c r="C174" s="5">
        <v>41456</v>
      </c>
      <c r="D174" s="5">
        <v>41691.616967592592</v>
      </c>
      <c r="E174" s="4">
        <v>11220.45</v>
      </c>
      <c r="F174" s="3" t="s">
        <v>13</v>
      </c>
      <c r="G174" s="3" t="s">
        <v>59</v>
      </c>
      <c r="H174" s="3" t="s">
        <v>18</v>
      </c>
      <c r="I174" s="28"/>
      <c r="J174" s="28"/>
      <c r="K174" s="28"/>
      <c r="L174" s="28"/>
      <c r="M174" s="28"/>
      <c r="N174" s="28"/>
      <c r="O174" s="28">
        <f>($E174*($H$1/12))/2</f>
        <v>46.751875000000005</v>
      </c>
      <c r="P174" s="28">
        <f t="shared" ref="P174:AU174" si="83">($E174*($H$1/12))</f>
        <v>93.503750000000011</v>
      </c>
      <c r="Q174" s="28">
        <f t="shared" si="83"/>
        <v>93.503750000000011</v>
      </c>
      <c r="R174" s="28">
        <f t="shared" si="83"/>
        <v>93.503750000000011</v>
      </c>
      <c r="S174" s="28">
        <f t="shared" si="83"/>
        <v>93.503750000000011</v>
      </c>
      <c r="T174" s="28">
        <f t="shared" si="83"/>
        <v>93.503750000000011</v>
      </c>
      <c r="U174" s="28">
        <f t="shared" si="83"/>
        <v>93.503750000000011</v>
      </c>
      <c r="V174" s="28">
        <f t="shared" si="83"/>
        <v>93.503750000000011</v>
      </c>
      <c r="W174" s="28">
        <f t="shared" si="83"/>
        <v>93.503750000000011</v>
      </c>
      <c r="X174" s="28">
        <f t="shared" si="83"/>
        <v>93.503750000000011</v>
      </c>
      <c r="Y174" s="28">
        <f t="shared" si="83"/>
        <v>93.503750000000011</v>
      </c>
      <c r="Z174" s="28">
        <f t="shared" si="83"/>
        <v>93.503750000000011</v>
      </c>
      <c r="AA174" s="28">
        <f t="shared" si="83"/>
        <v>93.503750000000011</v>
      </c>
      <c r="AB174" s="28">
        <f t="shared" si="83"/>
        <v>93.503750000000011</v>
      </c>
      <c r="AC174" s="28">
        <f t="shared" si="83"/>
        <v>93.503750000000011</v>
      </c>
      <c r="AD174" s="28">
        <f t="shared" si="83"/>
        <v>93.503750000000011</v>
      </c>
      <c r="AE174" s="28">
        <f t="shared" si="83"/>
        <v>93.503750000000011</v>
      </c>
      <c r="AF174" s="28">
        <f t="shared" si="83"/>
        <v>93.503750000000011</v>
      </c>
      <c r="AG174" s="28">
        <f t="shared" si="83"/>
        <v>93.503750000000011</v>
      </c>
      <c r="AH174" s="28">
        <f t="shared" si="83"/>
        <v>93.503750000000011</v>
      </c>
      <c r="AI174" s="28">
        <f t="shared" si="83"/>
        <v>93.503750000000011</v>
      </c>
      <c r="AJ174" s="28">
        <f t="shared" si="83"/>
        <v>93.503750000000011</v>
      </c>
      <c r="AK174" s="28">
        <f t="shared" si="83"/>
        <v>93.503750000000011</v>
      </c>
      <c r="AL174" s="28">
        <f t="shared" si="83"/>
        <v>93.503750000000011</v>
      </c>
      <c r="AM174" s="28">
        <f t="shared" si="83"/>
        <v>93.503750000000011</v>
      </c>
      <c r="AN174" s="28">
        <f t="shared" si="83"/>
        <v>93.503750000000011</v>
      </c>
      <c r="AO174" s="28">
        <f t="shared" si="83"/>
        <v>93.503750000000011</v>
      </c>
      <c r="AP174" s="28">
        <f t="shared" si="83"/>
        <v>93.503750000000011</v>
      </c>
      <c r="AQ174" s="28">
        <f t="shared" si="83"/>
        <v>93.503750000000011</v>
      </c>
      <c r="AR174" s="28">
        <f t="shared" si="83"/>
        <v>93.503750000000011</v>
      </c>
      <c r="AS174" s="28">
        <f t="shared" si="83"/>
        <v>93.503750000000011</v>
      </c>
      <c r="AT174" s="28">
        <f t="shared" si="83"/>
        <v>93.503750000000011</v>
      </c>
      <c r="AU174" s="28">
        <f t="shared" si="83"/>
        <v>93.503750000000011</v>
      </c>
      <c r="AV174" s="28">
        <f t="shared" ref="AV174:CB174" si="84">($E174*($H$1/12))</f>
        <v>93.503750000000011</v>
      </c>
      <c r="AW174" s="28">
        <f t="shared" si="84"/>
        <v>93.503750000000011</v>
      </c>
      <c r="AX174" s="28">
        <f t="shared" si="84"/>
        <v>93.503750000000011</v>
      </c>
      <c r="AY174" s="28">
        <f t="shared" si="84"/>
        <v>93.503750000000011</v>
      </c>
      <c r="AZ174" s="28">
        <f t="shared" si="84"/>
        <v>93.503750000000011</v>
      </c>
      <c r="BA174" s="28">
        <f t="shared" si="84"/>
        <v>93.503750000000011</v>
      </c>
      <c r="BB174" s="28">
        <f t="shared" si="84"/>
        <v>93.503750000000011</v>
      </c>
      <c r="BC174" s="28">
        <f t="shared" si="84"/>
        <v>93.503750000000011</v>
      </c>
      <c r="BD174" s="28">
        <f t="shared" si="84"/>
        <v>93.503750000000011</v>
      </c>
      <c r="BE174" s="28">
        <f t="shared" si="84"/>
        <v>93.503750000000011</v>
      </c>
      <c r="BF174" s="28">
        <f t="shared" si="84"/>
        <v>93.503750000000011</v>
      </c>
      <c r="BG174" s="28">
        <f t="shared" si="84"/>
        <v>93.503750000000011</v>
      </c>
      <c r="BH174" s="28">
        <f t="shared" si="84"/>
        <v>93.503750000000011</v>
      </c>
      <c r="BI174" s="28">
        <f t="shared" si="84"/>
        <v>93.503750000000011</v>
      </c>
      <c r="BJ174" s="28">
        <f t="shared" si="84"/>
        <v>93.503750000000011</v>
      </c>
      <c r="BK174" s="28">
        <f t="shared" si="84"/>
        <v>93.503750000000011</v>
      </c>
      <c r="BL174" s="28">
        <f t="shared" si="84"/>
        <v>93.503750000000011</v>
      </c>
      <c r="BM174" s="28">
        <f t="shared" si="84"/>
        <v>93.503750000000011</v>
      </c>
      <c r="BN174" s="28">
        <f t="shared" si="84"/>
        <v>93.503750000000011</v>
      </c>
      <c r="BO174" s="28">
        <f t="shared" si="84"/>
        <v>93.503750000000011</v>
      </c>
      <c r="BP174" s="28">
        <f t="shared" si="84"/>
        <v>93.503750000000011</v>
      </c>
      <c r="BQ174" s="28">
        <f t="shared" si="84"/>
        <v>93.503750000000011</v>
      </c>
      <c r="BR174" s="28">
        <f t="shared" si="84"/>
        <v>93.503750000000011</v>
      </c>
      <c r="BS174" s="28">
        <f t="shared" si="84"/>
        <v>93.503750000000011</v>
      </c>
      <c r="BT174" s="28">
        <f t="shared" si="84"/>
        <v>93.503750000000011</v>
      </c>
      <c r="BU174" s="28">
        <f t="shared" si="84"/>
        <v>93.503750000000011</v>
      </c>
      <c r="BV174" s="28">
        <f t="shared" si="84"/>
        <v>93.503750000000011</v>
      </c>
      <c r="BW174" s="28">
        <f t="shared" si="84"/>
        <v>93.503750000000011</v>
      </c>
      <c r="BX174" s="28">
        <f t="shared" si="84"/>
        <v>93.503750000000011</v>
      </c>
      <c r="BY174" s="28">
        <f t="shared" si="84"/>
        <v>93.503750000000011</v>
      </c>
      <c r="BZ174" s="28">
        <f t="shared" si="84"/>
        <v>93.503750000000011</v>
      </c>
      <c r="CA174" s="28">
        <f t="shared" si="84"/>
        <v>93.503750000000011</v>
      </c>
      <c r="CB174" s="28">
        <f t="shared" si="84"/>
        <v>93.503750000000011</v>
      </c>
      <c r="CC174" s="6"/>
    </row>
    <row r="175" spans="1:81">
      <c r="A175" s="1">
        <v>10048262</v>
      </c>
      <c r="B175" s="5">
        <v>41397</v>
      </c>
      <c r="C175" s="5">
        <v>41614</v>
      </c>
      <c r="D175" s="5">
        <v>41696.844328703701</v>
      </c>
      <c r="E175" s="4">
        <v>9204.93</v>
      </c>
      <c r="F175" s="3" t="s">
        <v>8</v>
      </c>
      <c r="G175" s="3" t="s">
        <v>80</v>
      </c>
      <c r="H175" s="3" t="s">
        <v>79</v>
      </c>
      <c r="I175" s="28"/>
      <c r="J175" s="28"/>
      <c r="K175" s="28"/>
      <c r="L175" s="28"/>
      <c r="M175" s="28"/>
      <c r="N175" s="28"/>
      <c r="O175" s="28"/>
      <c r="P175" s="28"/>
      <c r="Q175" s="28"/>
      <c r="R175" s="28"/>
      <c r="S175" s="28"/>
      <c r="T175" s="28">
        <f>($E175*($H$1/12))/2</f>
        <v>38.353875000000002</v>
      </c>
      <c r="U175" s="28">
        <f t="shared" ref="U175:AD179" si="85">($E175*($H$1/12))</f>
        <v>76.707750000000004</v>
      </c>
      <c r="V175" s="28">
        <f t="shared" si="85"/>
        <v>76.707750000000004</v>
      </c>
      <c r="W175" s="28">
        <f t="shared" si="85"/>
        <v>76.707750000000004</v>
      </c>
      <c r="X175" s="28">
        <f t="shared" si="85"/>
        <v>76.707750000000004</v>
      </c>
      <c r="Y175" s="28">
        <f t="shared" si="85"/>
        <v>76.707750000000004</v>
      </c>
      <c r="Z175" s="28">
        <f t="shared" si="85"/>
        <v>76.707750000000004</v>
      </c>
      <c r="AA175" s="28">
        <f t="shared" si="85"/>
        <v>76.707750000000004</v>
      </c>
      <c r="AB175" s="28">
        <f t="shared" si="85"/>
        <v>76.707750000000004</v>
      </c>
      <c r="AC175" s="28">
        <f t="shared" si="85"/>
        <v>76.707750000000004</v>
      </c>
      <c r="AD175" s="28">
        <f t="shared" si="85"/>
        <v>76.707750000000004</v>
      </c>
      <c r="AE175" s="28">
        <f t="shared" ref="AE175:AN179" si="86">($E175*($H$1/12))</f>
        <v>76.707750000000004</v>
      </c>
      <c r="AF175" s="28">
        <f t="shared" si="86"/>
        <v>76.707750000000004</v>
      </c>
      <c r="AG175" s="28">
        <f t="shared" si="86"/>
        <v>76.707750000000004</v>
      </c>
      <c r="AH175" s="28">
        <f t="shared" si="86"/>
        <v>76.707750000000004</v>
      </c>
      <c r="AI175" s="28">
        <f t="shared" si="86"/>
        <v>76.707750000000004</v>
      </c>
      <c r="AJ175" s="28">
        <f t="shared" si="86"/>
        <v>76.707750000000004</v>
      </c>
      <c r="AK175" s="28">
        <f t="shared" si="86"/>
        <v>76.707750000000004</v>
      </c>
      <c r="AL175" s="28">
        <f t="shared" si="86"/>
        <v>76.707750000000004</v>
      </c>
      <c r="AM175" s="28">
        <f t="shared" si="86"/>
        <v>76.707750000000004</v>
      </c>
      <c r="AN175" s="28">
        <f t="shared" si="86"/>
        <v>76.707750000000004</v>
      </c>
      <c r="AO175" s="28">
        <f t="shared" ref="AO175:AX179" si="87">($E175*($H$1/12))</f>
        <v>76.707750000000004</v>
      </c>
      <c r="AP175" s="28">
        <f t="shared" si="87"/>
        <v>76.707750000000004</v>
      </c>
      <c r="AQ175" s="28">
        <f t="shared" si="87"/>
        <v>76.707750000000004</v>
      </c>
      <c r="AR175" s="28">
        <f t="shared" si="87"/>
        <v>76.707750000000004</v>
      </c>
      <c r="AS175" s="28">
        <f t="shared" si="87"/>
        <v>76.707750000000004</v>
      </c>
      <c r="AT175" s="28">
        <f t="shared" si="87"/>
        <v>76.707750000000004</v>
      </c>
      <c r="AU175" s="28">
        <f t="shared" si="87"/>
        <v>76.707750000000004</v>
      </c>
      <c r="AV175" s="28">
        <f t="shared" si="87"/>
        <v>76.707750000000004</v>
      </c>
      <c r="AW175" s="28">
        <f t="shared" si="87"/>
        <v>76.707750000000004</v>
      </c>
      <c r="AX175" s="28">
        <f t="shared" si="87"/>
        <v>76.707750000000004</v>
      </c>
      <c r="AY175" s="28">
        <f t="shared" ref="AY175:BH179" si="88">($E175*($H$1/12))</f>
        <v>76.707750000000004</v>
      </c>
      <c r="AZ175" s="28">
        <f t="shared" si="88"/>
        <v>76.707750000000004</v>
      </c>
      <c r="BA175" s="28">
        <f t="shared" si="88"/>
        <v>76.707750000000004</v>
      </c>
      <c r="BB175" s="28">
        <f t="shared" si="88"/>
        <v>76.707750000000004</v>
      </c>
      <c r="BC175" s="28">
        <f t="shared" si="88"/>
        <v>76.707750000000004</v>
      </c>
      <c r="BD175" s="28">
        <f t="shared" si="88"/>
        <v>76.707750000000004</v>
      </c>
      <c r="BE175" s="28">
        <f t="shared" si="88"/>
        <v>76.707750000000004</v>
      </c>
      <c r="BF175" s="28">
        <f t="shared" si="88"/>
        <v>76.707750000000004</v>
      </c>
      <c r="BG175" s="28">
        <f t="shared" si="88"/>
        <v>76.707750000000004</v>
      </c>
      <c r="BH175" s="28">
        <f t="shared" si="88"/>
        <v>76.707750000000004</v>
      </c>
      <c r="BI175" s="28">
        <f t="shared" ref="BI175:BR179" si="89">($E175*($H$1/12))</f>
        <v>76.707750000000004</v>
      </c>
      <c r="BJ175" s="28">
        <f t="shared" si="89"/>
        <v>76.707750000000004</v>
      </c>
      <c r="BK175" s="28">
        <f t="shared" si="89"/>
        <v>76.707750000000004</v>
      </c>
      <c r="BL175" s="28">
        <f t="shared" si="89"/>
        <v>76.707750000000004</v>
      </c>
      <c r="BM175" s="28">
        <f t="shared" si="89"/>
        <v>76.707750000000004</v>
      </c>
      <c r="BN175" s="28">
        <f t="shared" si="89"/>
        <v>76.707750000000004</v>
      </c>
      <c r="BO175" s="28">
        <f t="shared" si="89"/>
        <v>76.707750000000004</v>
      </c>
      <c r="BP175" s="28">
        <f t="shared" si="89"/>
        <v>76.707750000000004</v>
      </c>
      <c r="BQ175" s="28">
        <f t="shared" si="89"/>
        <v>76.707750000000004</v>
      </c>
      <c r="BR175" s="28">
        <f t="shared" si="89"/>
        <v>76.707750000000004</v>
      </c>
      <c r="BS175" s="28">
        <f t="shared" ref="BS175:CB179" si="90">($E175*($H$1/12))</f>
        <v>76.707750000000004</v>
      </c>
      <c r="BT175" s="28">
        <f t="shared" si="90"/>
        <v>76.707750000000004</v>
      </c>
      <c r="BU175" s="28">
        <f t="shared" si="90"/>
        <v>76.707750000000004</v>
      </c>
      <c r="BV175" s="28">
        <f t="shared" si="90"/>
        <v>76.707750000000004</v>
      </c>
      <c r="BW175" s="28">
        <f t="shared" si="90"/>
        <v>76.707750000000004</v>
      </c>
      <c r="BX175" s="28">
        <f t="shared" si="90"/>
        <v>76.707750000000004</v>
      </c>
      <c r="BY175" s="28">
        <f t="shared" si="90"/>
        <v>76.707750000000004</v>
      </c>
      <c r="BZ175" s="28">
        <f t="shared" si="90"/>
        <v>76.707750000000004</v>
      </c>
      <c r="CA175" s="28">
        <f t="shared" si="90"/>
        <v>76.707750000000004</v>
      </c>
      <c r="CB175" s="28">
        <f t="shared" si="90"/>
        <v>76.707750000000004</v>
      </c>
      <c r="CC175" s="6"/>
    </row>
    <row r="176" spans="1:81" ht="135">
      <c r="A176" s="1">
        <v>10047729</v>
      </c>
      <c r="B176" s="5">
        <v>41311</v>
      </c>
      <c r="C176" s="5">
        <v>41612</v>
      </c>
      <c r="D176" s="5">
        <v>41696.845451388886</v>
      </c>
      <c r="E176" s="4">
        <v>13047.22</v>
      </c>
      <c r="F176" s="3" t="s">
        <v>13</v>
      </c>
      <c r="G176" s="8" t="s">
        <v>85</v>
      </c>
      <c r="H176" s="3" t="s">
        <v>84</v>
      </c>
      <c r="I176" s="28"/>
      <c r="J176" s="28"/>
      <c r="K176" s="28"/>
      <c r="L176" s="28"/>
      <c r="M176" s="28"/>
      <c r="N176" s="28"/>
      <c r="O176" s="28"/>
      <c r="P176" s="28"/>
      <c r="Q176" s="28"/>
      <c r="R176" s="28"/>
      <c r="S176" s="28"/>
      <c r="T176" s="28">
        <f>($E176*($H$1/12))/2</f>
        <v>54.363416666666666</v>
      </c>
      <c r="U176" s="28">
        <f t="shared" si="85"/>
        <v>108.72683333333333</v>
      </c>
      <c r="V176" s="28">
        <f t="shared" si="85"/>
        <v>108.72683333333333</v>
      </c>
      <c r="W176" s="28">
        <f t="shared" si="85"/>
        <v>108.72683333333333</v>
      </c>
      <c r="X176" s="28">
        <f t="shared" si="85"/>
        <v>108.72683333333333</v>
      </c>
      <c r="Y176" s="28">
        <f t="shared" si="85"/>
        <v>108.72683333333333</v>
      </c>
      <c r="Z176" s="28">
        <f t="shared" si="85"/>
        <v>108.72683333333333</v>
      </c>
      <c r="AA176" s="28">
        <f t="shared" si="85"/>
        <v>108.72683333333333</v>
      </c>
      <c r="AB176" s="28">
        <f t="shared" si="85"/>
        <v>108.72683333333333</v>
      </c>
      <c r="AC176" s="28">
        <f t="shared" si="85"/>
        <v>108.72683333333333</v>
      </c>
      <c r="AD176" s="28">
        <f t="shared" si="85"/>
        <v>108.72683333333333</v>
      </c>
      <c r="AE176" s="28">
        <f t="shared" si="86"/>
        <v>108.72683333333333</v>
      </c>
      <c r="AF176" s="28">
        <f t="shared" si="86"/>
        <v>108.72683333333333</v>
      </c>
      <c r="AG176" s="28">
        <f t="shared" si="86"/>
        <v>108.72683333333333</v>
      </c>
      <c r="AH176" s="28">
        <f t="shared" si="86"/>
        <v>108.72683333333333</v>
      </c>
      <c r="AI176" s="28">
        <f t="shared" si="86"/>
        <v>108.72683333333333</v>
      </c>
      <c r="AJ176" s="28">
        <f t="shared" si="86"/>
        <v>108.72683333333333</v>
      </c>
      <c r="AK176" s="28">
        <f t="shared" si="86"/>
        <v>108.72683333333333</v>
      </c>
      <c r="AL176" s="28">
        <f t="shared" si="86"/>
        <v>108.72683333333333</v>
      </c>
      <c r="AM176" s="28">
        <f t="shared" si="86"/>
        <v>108.72683333333333</v>
      </c>
      <c r="AN176" s="28">
        <f t="shared" si="86"/>
        <v>108.72683333333333</v>
      </c>
      <c r="AO176" s="28">
        <f t="shared" si="87"/>
        <v>108.72683333333333</v>
      </c>
      <c r="AP176" s="28">
        <f t="shared" si="87"/>
        <v>108.72683333333333</v>
      </c>
      <c r="AQ176" s="28">
        <f t="shared" si="87"/>
        <v>108.72683333333333</v>
      </c>
      <c r="AR176" s="28">
        <f t="shared" si="87"/>
        <v>108.72683333333333</v>
      </c>
      <c r="AS176" s="28">
        <f t="shared" si="87"/>
        <v>108.72683333333333</v>
      </c>
      <c r="AT176" s="28">
        <f t="shared" si="87"/>
        <v>108.72683333333333</v>
      </c>
      <c r="AU176" s="28">
        <f t="shared" si="87"/>
        <v>108.72683333333333</v>
      </c>
      <c r="AV176" s="28">
        <f t="shared" si="87"/>
        <v>108.72683333333333</v>
      </c>
      <c r="AW176" s="28">
        <f t="shared" si="87"/>
        <v>108.72683333333333</v>
      </c>
      <c r="AX176" s="28">
        <f t="shared" si="87"/>
        <v>108.72683333333333</v>
      </c>
      <c r="AY176" s="28">
        <f t="shared" si="88"/>
        <v>108.72683333333333</v>
      </c>
      <c r="AZ176" s="28">
        <f t="shared" si="88"/>
        <v>108.72683333333333</v>
      </c>
      <c r="BA176" s="28">
        <f t="shared" si="88"/>
        <v>108.72683333333333</v>
      </c>
      <c r="BB176" s="28">
        <f t="shared" si="88"/>
        <v>108.72683333333333</v>
      </c>
      <c r="BC176" s="28">
        <f t="shared" si="88"/>
        <v>108.72683333333333</v>
      </c>
      <c r="BD176" s="28">
        <f t="shared" si="88"/>
        <v>108.72683333333333</v>
      </c>
      <c r="BE176" s="28">
        <f t="shared" si="88"/>
        <v>108.72683333333333</v>
      </c>
      <c r="BF176" s="28">
        <f t="shared" si="88"/>
        <v>108.72683333333333</v>
      </c>
      <c r="BG176" s="28">
        <f t="shared" si="88"/>
        <v>108.72683333333333</v>
      </c>
      <c r="BH176" s="28">
        <f t="shared" si="88"/>
        <v>108.72683333333333</v>
      </c>
      <c r="BI176" s="28">
        <f t="shared" si="89"/>
        <v>108.72683333333333</v>
      </c>
      <c r="BJ176" s="28">
        <f t="shared" si="89"/>
        <v>108.72683333333333</v>
      </c>
      <c r="BK176" s="28">
        <f t="shared" si="89"/>
        <v>108.72683333333333</v>
      </c>
      <c r="BL176" s="28">
        <f t="shared" si="89"/>
        <v>108.72683333333333</v>
      </c>
      <c r="BM176" s="28">
        <f t="shared" si="89"/>
        <v>108.72683333333333</v>
      </c>
      <c r="BN176" s="28">
        <f t="shared" si="89"/>
        <v>108.72683333333333</v>
      </c>
      <c r="BO176" s="28">
        <f t="shared" si="89"/>
        <v>108.72683333333333</v>
      </c>
      <c r="BP176" s="28">
        <f t="shared" si="89"/>
        <v>108.72683333333333</v>
      </c>
      <c r="BQ176" s="28">
        <f t="shared" si="89"/>
        <v>108.72683333333333</v>
      </c>
      <c r="BR176" s="28">
        <f t="shared" si="89"/>
        <v>108.72683333333333</v>
      </c>
      <c r="BS176" s="28">
        <f t="shared" si="90"/>
        <v>108.72683333333333</v>
      </c>
      <c r="BT176" s="28">
        <f t="shared" si="90"/>
        <v>108.72683333333333</v>
      </c>
      <c r="BU176" s="28">
        <f t="shared" si="90"/>
        <v>108.72683333333333</v>
      </c>
      <c r="BV176" s="28">
        <f t="shared" si="90"/>
        <v>108.72683333333333</v>
      </c>
      <c r="BW176" s="28">
        <f t="shared" si="90"/>
        <v>108.72683333333333</v>
      </c>
      <c r="BX176" s="28">
        <f t="shared" si="90"/>
        <v>108.72683333333333</v>
      </c>
      <c r="BY176" s="28">
        <f t="shared" si="90"/>
        <v>108.72683333333333</v>
      </c>
      <c r="BZ176" s="28">
        <f t="shared" si="90"/>
        <v>108.72683333333333</v>
      </c>
      <c r="CA176" s="28">
        <f t="shared" si="90"/>
        <v>108.72683333333333</v>
      </c>
      <c r="CB176" s="28">
        <f t="shared" si="90"/>
        <v>108.72683333333333</v>
      </c>
      <c r="CC176" s="6"/>
    </row>
    <row r="177" spans="1:81" ht="120">
      <c r="A177" s="1">
        <v>10047550</v>
      </c>
      <c r="B177" s="5">
        <v>41277</v>
      </c>
      <c r="C177" s="5">
        <v>41614</v>
      </c>
      <c r="D177" s="5">
        <v>41697.694062499999</v>
      </c>
      <c r="E177" s="2">
        <f>2755.25+2635.92+1497.72+2010.12+500.64+294+456.12</f>
        <v>10149.77</v>
      </c>
      <c r="F177" s="3" t="s">
        <v>5</v>
      </c>
      <c r="G177" s="8" t="s">
        <v>21</v>
      </c>
      <c r="H177" s="3" t="s">
        <v>18</v>
      </c>
      <c r="I177" s="28"/>
      <c r="J177" s="28"/>
      <c r="K177" s="28"/>
      <c r="L177" s="28"/>
      <c r="M177" s="28"/>
      <c r="N177" s="28"/>
      <c r="O177" s="28"/>
      <c r="P177" s="28"/>
      <c r="Q177" s="28"/>
      <c r="R177" s="28"/>
      <c r="S177" s="28"/>
      <c r="T177" s="28">
        <f>($E177*($H$1/12))/2</f>
        <v>42.290708333333335</v>
      </c>
      <c r="U177" s="28">
        <f t="shared" si="85"/>
        <v>84.581416666666669</v>
      </c>
      <c r="V177" s="28">
        <f t="shared" si="85"/>
        <v>84.581416666666669</v>
      </c>
      <c r="W177" s="28">
        <f t="shared" si="85"/>
        <v>84.581416666666669</v>
      </c>
      <c r="X177" s="28">
        <f t="shared" si="85"/>
        <v>84.581416666666669</v>
      </c>
      <c r="Y177" s="28">
        <f t="shared" si="85"/>
        <v>84.581416666666669</v>
      </c>
      <c r="Z177" s="28">
        <f t="shared" si="85"/>
        <v>84.581416666666669</v>
      </c>
      <c r="AA177" s="28">
        <f t="shared" si="85"/>
        <v>84.581416666666669</v>
      </c>
      <c r="AB177" s="28">
        <f t="shared" si="85"/>
        <v>84.581416666666669</v>
      </c>
      <c r="AC177" s="28">
        <f t="shared" si="85"/>
        <v>84.581416666666669</v>
      </c>
      <c r="AD177" s="28">
        <f t="shared" si="85"/>
        <v>84.581416666666669</v>
      </c>
      <c r="AE177" s="28">
        <f t="shared" si="86"/>
        <v>84.581416666666669</v>
      </c>
      <c r="AF177" s="28">
        <f t="shared" si="86"/>
        <v>84.581416666666669</v>
      </c>
      <c r="AG177" s="28">
        <f t="shared" si="86"/>
        <v>84.581416666666669</v>
      </c>
      <c r="AH177" s="28">
        <f t="shared" si="86"/>
        <v>84.581416666666669</v>
      </c>
      <c r="AI177" s="28">
        <f t="shared" si="86"/>
        <v>84.581416666666669</v>
      </c>
      <c r="AJ177" s="28">
        <f t="shared" si="86"/>
        <v>84.581416666666669</v>
      </c>
      <c r="AK177" s="28">
        <f t="shared" si="86"/>
        <v>84.581416666666669</v>
      </c>
      <c r="AL177" s="28">
        <f t="shared" si="86"/>
        <v>84.581416666666669</v>
      </c>
      <c r="AM177" s="28">
        <f t="shared" si="86"/>
        <v>84.581416666666669</v>
      </c>
      <c r="AN177" s="28">
        <f t="shared" si="86"/>
        <v>84.581416666666669</v>
      </c>
      <c r="AO177" s="28">
        <f t="shared" si="87"/>
        <v>84.581416666666669</v>
      </c>
      <c r="AP177" s="28">
        <f t="shared" si="87"/>
        <v>84.581416666666669</v>
      </c>
      <c r="AQ177" s="28">
        <f t="shared" si="87"/>
        <v>84.581416666666669</v>
      </c>
      <c r="AR177" s="28">
        <f t="shared" si="87"/>
        <v>84.581416666666669</v>
      </c>
      <c r="AS177" s="28">
        <f t="shared" si="87"/>
        <v>84.581416666666669</v>
      </c>
      <c r="AT177" s="28">
        <f t="shared" si="87"/>
        <v>84.581416666666669</v>
      </c>
      <c r="AU177" s="28">
        <f t="shared" si="87"/>
        <v>84.581416666666669</v>
      </c>
      <c r="AV177" s="28">
        <f t="shared" si="87"/>
        <v>84.581416666666669</v>
      </c>
      <c r="AW177" s="28">
        <f t="shared" si="87"/>
        <v>84.581416666666669</v>
      </c>
      <c r="AX177" s="28">
        <f t="shared" si="87"/>
        <v>84.581416666666669</v>
      </c>
      <c r="AY177" s="28">
        <f t="shared" si="88"/>
        <v>84.581416666666669</v>
      </c>
      <c r="AZ177" s="28">
        <f t="shared" si="88"/>
        <v>84.581416666666669</v>
      </c>
      <c r="BA177" s="28">
        <f t="shared" si="88"/>
        <v>84.581416666666669</v>
      </c>
      <c r="BB177" s="28">
        <f t="shared" si="88"/>
        <v>84.581416666666669</v>
      </c>
      <c r="BC177" s="28">
        <f t="shared" si="88"/>
        <v>84.581416666666669</v>
      </c>
      <c r="BD177" s="28">
        <f t="shared" si="88"/>
        <v>84.581416666666669</v>
      </c>
      <c r="BE177" s="28">
        <f t="shared" si="88"/>
        <v>84.581416666666669</v>
      </c>
      <c r="BF177" s="28">
        <f t="shared" si="88"/>
        <v>84.581416666666669</v>
      </c>
      <c r="BG177" s="28">
        <f t="shared" si="88"/>
        <v>84.581416666666669</v>
      </c>
      <c r="BH177" s="28">
        <f t="shared" si="88"/>
        <v>84.581416666666669</v>
      </c>
      <c r="BI177" s="28">
        <f t="shared" si="89"/>
        <v>84.581416666666669</v>
      </c>
      <c r="BJ177" s="28">
        <f t="shared" si="89"/>
        <v>84.581416666666669</v>
      </c>
      <c r="BK177" s="28">
        <f t="shared" si="89"/>
        <v>84.581416666666669</v>
      </c>
      <c r="BL177" s="28">
        <f t="shared" si="89"/>
        <v>84.581416666666669</v>
      </c>
      <c r="BM177" s="28">
        <f t="shared" si="89"/>
        <v>84.581416666666669</v>
      </c>
      <c r="BN177" s="28">
        <f t="shared" si="89"/>
        <v>84.581416666666669</v>
      </c>
      <c r="BO177" s="28">
        <f t="shared" si="89"/>
        <v>84.581416666666669</v>
      </c>
      <c r="BP177" s="28">
        <f t="shared" si="89"/>
        <v>84.581416666666669</v>
      </c>
      <c r="BQ177" s="28">
        <f t="shared" si="89"/>
        <v>84.581416666666669</v>
      </c>
      <c r="BR177" s="28">
        <f t="shared" si="89"/>
        <v>84.581416666666669</v>
      </c>
      <c r="BS177" s="28">
        <f t="shared" si="90"/>
        <v>84.581416666666669</v>
      </c>
      <c r="BT177" s="28">
        <f t="shared" si="90"/>
        <v>84.581416666666669</v>
      </c>
      <c r="BU177" s="28">
        <f t="shared" si="90"/>
        <v>84.581416666666669</v>
      </c>
      <c r="BV177" s="28">
        <f t="shared" si="90"/>
        <v>84.581416666666669</v>
      </c>
      <c r="BW177" s="28">
        <f t="shared" si="90"/>
        <v>84.581416666666669</v>
      </c>
      <c r="BX177" s="28">
        <f t="shared" si="90"/>
        <v>84.581416666666669</v>
      </c>
      <c r="BY177" s="28">
        <f t="shared" si="90"/>
        <v>84.581416666666669</v>
      </c>
      <c r="BZ177" s="28">
        <f t="shared" si="90"/>
        <v>84.581416666666669</v>
      </c>
      <c r="CA177" s="28">
        <f t="shared" si="90"/>
        <v>84.581416666666669</v>
      </c>
      <c r="CB177" s="28">
        <f t="shared" si="90"/>
        <v>84.581416666666669</v>
      </c>
      <c r="CC177" s="6"/>
    </row>
    <row r="178" spans="1:81" ht="180">
      <c r="A178" s="1">
        <v>10047558</v>
      </c>
      <c r="B178" s="5">
        <v>41282</v>
      </c>
      <c r="C178" s="5">
        <v>41614</v>
      </c>
      <c r="D178" s="5">
        <v>41697.694884259261</v>
      </c>
      <c r="E178" s="4">
        <f>66.96+184.14+207.76+1070+8426.25+55167.7</f>
        <v>65122.81</v>
      </c>
      <c r="F178" s="3" t="s">
        <v>0</v>
      </c>
      <c r="G178" s="8" t="s">
        <v>156</v>
      </c>
      <c r="H178" s="3" t="s">
        <v>67</v>
      </c>
      <c r="I178" s="28"/>
      <c r="J178" s="28"/>
      <c r="K178" s="28"/>
      <c r="L178" s="28"/>
      <c r="M178" s="28"/>
      <c r="N178" s="28"/>
      <c r="O178" s="28"/>
      <c r="P178" s="28"/>
      <c r="Q178" s="28"/>
      <c r="R178" s="28"/>
      <c r="S178" s="28"/>
      <c r="T178" s="28">
        <f>($E178*($H$1/12))/2</f>
        <v>271.34504166666665</v>
      </c>
      <c r="U178" s="28">
        <f t="shared" si="85"/>
        <v>542.69008333333329</v>
      </c>
      <c r="V178" s="28">
        <f t="shared" si="85"/>
        <v>542.69008333333329</v>
      </c>
      <c r="W178" s="28">
        <f t="shared" si="85"/>
        <v>542.69008333333329</v>
      </c>
      <c r="X178" s="28">
        <f t="shared" si="85"/>
        <v>542.69008333333329</v>
      </c>
      <c r="Y178" s="28">
        <f t="shared" si="85"/>
        <v>542.69008333333329</v>
      </c>
      <c r="Z178" s="28">
        <f t="shared" si="85"/>
        <v>542.69008333333329</v>
      </c>
      <c r="AA178" s="28">
        <f t="shared" si="85"/>
        <v>542.69008333333329</v>
      </c>
      <c r="AB178" s="28">
        <f t="shared" si="85"/>
        <v>542.69008333333329</v>
      </c>
      <c r="AC178" s="28">
        <f t="shared" si="85"/>
        <v>542.69008333333329</v>
      </c>
      <c r="AD178" s="28">
        <f t="shared" si="85"/>
        <v>542.69008333333329</v>
      </c>
      <c r="AE178" s="28">
        <f t="shared" si="86"/>
        <v>542.69008333333329</v>
      </c>
      <c r="AF178" s="28">
        <f t="shared" si="86"/>
        <v>542.69008333333329</v>
      </c>
      <c r="AG178" s="28">
        <f t="shared" si="86"/>
        <v>542.69008333333329</v>
      </c>
      <c r="AH178" s="28">
        <f t="shared" si="86"/>
        <v>542.69008333333329</v>
      </c>
      <c r="AI178" s="28">
        <f t="shared" si="86"/>
        <v>542.69008333333329</v>
      </c>
      <c r="AJ178" s="28">
        <f t="shared" si="86"/>
        <v>542.69008333333329</v>
      </c>
      <c r="AK178" s="28">
        <f t="shared" si="86"/>
        <v>542.69008333333329</v>
      </c>
      <c r="AL178" s="28">
        <f t="shared" si="86"/>
        <v>542.69008333333329</v>
      </c>
      <c r="AM178" s="28">
        <f t="shared" si="86"/>
        <v>542.69008333333329</v>
      </c>
      <c r="AN178" s="28">
        <f t="shared" si="86"/>
        <v>542.69008333333329</v>
      </c>
      <c r="AO178" s="28">
        <f t="shared" si="87"/>
        <v>542.69008333333329</v>
      </c>
      <c r="AP178" s="28">
        <f t="shared" si="87"/>
        <v>542.69008333333329</v>
      </c>
      <c r="AQ178" s="28">
        <f t="shared" si="87"/>
        <v>542.69008333333329</v>
      </c>
      <c r="AR178" s="28">
        <f t="shared" si="87"/>
        <v>542.69008333333329</v>
      </c>
      <c r="AS178" s="28">
        <f t="shared" si="87"/>
        <v>542.69008333333329</v>
      </c>
      <c r="AT178" s="28">
        <f t="shared" si="87"/>
        <v>542.69008333333329</v>
      </c>
      <c r="AU178" s="28">
        <f t="shared" si="87"/>
        <v>542.69008333333329</v>
      </c>
      <c r="AV178" s="28">
        <f t="shared" si="87"/>
        <v>542.69008333333329</v>
      </c>
      <c r="AW178" s="28">
        <f t="shared" si="87"/>
        <v>542.69008333333329</v>
      </c>
      <c r="AX178" s="28">
        <f t="shared" si="87"/>
        <v>542.69008333333329</v>
      </c>
      <c r="AY178" s="28">
        <f t="shared" si="88"/>
        <v>542.69008333333329</v>
      </c>
      <c r="AZ178" s="28">
        <f t="shared" si="88"/>
        <v>542.69008333333329</v>
      </c>
      <c r="BA178" s="28">
        <f t="shared" si="88"/>
        <v>542.69008333333329</v>
      </c>
      <c r="BB178" s="28">
        <f t="shared" si="88"/>
        <v>542.69008333333329</v>
      </c>
      <c r="BC178" s="28">
        <f t="shared" si="88"/>
        <v>542.69008333333329</v>
      </c>
      <c r="BD178" s="28">
        <f t="shared" si="88"/>
        <v>542.69008333333329</v>
      </c>
      <c r="BE178" s="28">
        <f t="shared" si="88"/>
        <v>542.69008333333329</v>
      </c>
      <c r="BF178" s="28">
        <f t="shared" si="88"/>
        <v>542.69008333333329</v>
      </c>
      <c r="BG178" s="28">
        <f t="shared" si="88"/>
        <v>542.69008333333329</v>
      </c>
      <c r="BH178" s="28">
        <f t="shared" si="88"/>
        <v>542.69008333333329</v>
      </c>
      <c r="BI178" s="28">
        <f t="shared" si="89"/>
        <v>542.69008333333329</v>
      </c>
      <c r="BJ178" s="28">
        <f t="shared" si="89"/>
        <v>542.69008333333329</v>
      </c>
      <c r="BK178" s="28">
        <f t="shared" si="89"/>
        <v>542.69008333333329</v>
      </c>
      <c r="BL178" s="28">
        <f t="shared" si="89"/>
        <v>542.69008333333329</v>
      </c>
      <c r="BM178" s="28">
        <f t="shared" si="89"/>
        <v>542.69008333333329</v>
      </c>
      <c r="BN178" s="28">
        <f t="shared" si="89"/>
        <v>542.69008333333329</v>
      </c>
      <c r="BO178" s="28">
        <f t="shared" si="89"/>
        <v>542.69008333333329</v>
      </c>
      <c r="BP178" s="28">
        <f t="shared" si="89"/>
        <v>542.69008333333329</v>
      </c>
      <c r="BQ178" s="28">
        <f t="shared" si="89"/>
        <v>542.69008333333329</v>
      </c>
      <c r="BR178" s="28">
        <f t="shared" si="89"/>
        <v>542.69008333333329</v>
      </c>
      <c r="BS178" s="28">
        <f t="shared" si="90"/>
        <v>542.69008333333329</v>
      </c>
      <c r="BT178" s="28">
        <f t="shared" si="90"/>
        <v>542.69008333333329</v>
      </c>
      <c r="BU178" s="28">
        <f t="shared" si="90"/>
        <v>542.69008333333329</v>
      </c>
      <c r="BV178" s="28">
        <f t="shared" si="90"/>
        <v>542.69008333333329</v>
      </c>
      <c r="BW178" s="28">
        <f t="shared" si="90"/>
        <v>542.69008333333329</v>
      </c>
      <c r="BX178" s="28">
        <f t="shared" si="90"/>
        <v>542.69008333333329</v>
      </c>
      <c r="BY178" s="28">
        <f t="shared" si="90"/>
        <v>542.69008333333329</v>
      </c>
      <c r="BZ178" s="28">
        <f t="shared" si="90"/>
        <v>542.69008333333329</v>
      </c>
      <c r="CA178" s="28">
        <f t="shared" si="90"/>
        <v>542.69008333333329</v>
      </c>
      <c r="CB178" s="28">
        <f t="shared" si="90"/>
        <v>542.69008333333329</v>
      </c>
      <c r="CC178" s="6"/>
    </row>
    <row r="179" spans="1:81" ht="75">
      <c r="A179" s="1">
        <v>10048634</v>
      </c>
      <c r="B179" s="5">
        <v>41446</v>
      </c>
      <c r="C179" s="5">
        <v>41626</v>
      </c>
      <c r="D179" s="5">
        <v>41699.435185185182</v>
      </c>
      <c r="E179" s="4">
        <v>454.16</v>
      </c>
      <c r="F179" s="3" t="s">
        <v>8</v>
      </c>
      <c r="G179" s="8" t="s">
        <v>83</v>
      </c>
      <c r="H179" s="3" t="s">
        <v>84</v>
      </c>
      <c r="I179" s="28"/>
      <c r="J179" s="28"/>
      <c r="K179" s="28"/>
      <c r="L179" s="28"/>
      <c r="M179" s="28"/>
      <c r="N179" s="28"/>
      <c r="O179" s="28"/>
      <c r="P179" s="28"/>
      <c r="Q179" s="28"/>
      <c r="R179" s="28"/>
      <c r="S179" s="28"/>
      <c r="T179" s="28">
        <f>($E179*($H$1/12))/2</f>
        <v>1.8923333333333334</v>
      </c>
      <c r="U179" s="28">
        <f t="shared" si="85"/>
        <v>3.7846666666666668</v>
      </c>
      <c r="V179" s="28">
        <f t="shared" si="85"/>
        <v>3.7846666666666668</v>
      </c>
      <c r="W179" s="28">
        <f t="shared" si="85"/>
        <v>3.7846666666666668</v>
      </c>
      <c r="X179" s="28">
        <f t="shared" si="85"/>
        <v>3.7846666666666668</v>
      </c>
      <c r="Y179" s="28">
        <f t="shared" si="85"/>
        <v>3.7846666666666668</v>
      </c>
      <c r="Z179" s="28">
        <f t="shared" si="85"/>
        <v>3.7846666666666668</v>
      </c>
      <c r="AA179" s="28">
        <f t="shared" si="85"/>
        <v>3.7846666666666668</v>
      </c>
      <c r="AB179" s="28">
        <f t="shared" si="85"/>
        <v>3.7846666666666668</v>
      </c>
      <c r="AC179" s="28">
        <f t="shared" si="85"/>
        <v>3.7846666666666668</v>
      </c>
      <c r="AD179" s="28">
        <f t="shared" si="85"/>
        <v>3.7846666666666668</v>
      </c>
      <c r="AE179" s="28">
        <f t="shared" si="86"/>
        <v>3.7846666666666668</v>
      </c>
      <c r="AF179" s="28">
        <f t="shared" si="86"/>
        <v>3.7846666666666668</v>
      </c>
      <c r="AG179" s="28">
        <f t="shared" si="86"/>
        <v>3.7846666666666668</v>
      </c>
      <c r="AH179" s="28">
        <f t="shared" si="86"/>
        <v>3.7846666666666668</v>
      </c>
      <c r="AI179" s="28">
        <f t="shared" si="86"/>
        <v>3.7846666666666668</v>
      </c>
      <c r="AJ179" s="28">
        <f t="shared" si="86"/>
        <v>3.7846666666666668</v>
      </c>
      <c r="AK179" s="28">
        <f t="shared" si="86"/>
        <v>3.7846666666666668</v>
      </c>
      <c r="AL179" s="28">
        <f t="shared" si="86"/>
        <v>3.7846666666666668</v>
      </c>
      <c r="AM179" s="28">
        <f t="shared" si="86"/>
        <v>3.7846666666666668</v>
      </c>
      <c r="AN179" s="28">
        <f t="shared" si="86"/>
        <v>3.7846666666666668</v>
      </c>
      <c r="AO179" s="28">
        <f t="shared" si="87"/>
        <v>3.7846666666666668</v>
      </c>
      <c r="AP179" s="28">
        <f t="shared" si="87"/>
        <v>3.7846666666666668</v>
      </c>
      <c r="AQ179" s="28">
        <f t="shared" si="87"/>
        <v>3.7846666666666668</v>
      </c>
      <c r="AR179" s="28">
        <f t="shared" si="87"/>
        <v>3.7846666666666668</v>
      </c>
      <c r="AS179" s="28">
        <f t="shared" si="87"/>
        <v>3.7846666666666668</v>
      </c>
      <c r="AT179" s="28">
        <f t="shared" si="87"/>
        <v>3.7846666666666668</v>
      </c>
      <c r="AU179" s="28">
        <f t="shared" si="87"/>
        <v>3.7846666666666668</v>
      </c>
      <c r="AV179" s="28">
        <f t="shared" si="87"/>
        <v>3.7846666666666668</v>
      </c>
      <c r="AW179" s="28">
        <f t="shared" si="87"/>
        <v>3.7846666666666668</v>
      </c>
      <c r="AX179" s="28">
        <f t="shared" si="87"/>
        <v>3.7846666666666668</v>
      </c>
      <c r="AY179" s="28">
        <f t="shared" si="88"/>
        <v>3.7846666666666668</v>
      </c>
      <c r="AZ179" s="28">
        <f t="shared" si="88"/>
        <v>3.7846666666666668</v>
      </c>
      <c r="BA179" s="28">
        <f t="shared" si="88"/>
        <v>3.7846666666666668</v>
      </c>
      <c r="BB179" s="28">
        <f t="shared" si="88"/>
        <v>3.7846666666666668</v>
      </c>
      <c r="BC179" s="28">
        <f t="shared" si="88"/>
        <v>3.7846666666666668</v>
      </c>
      <c r="BD179" s="28">
        <f t="shared" si="88"/>
        <v>3.7846666666666668</v>
      </c>
      <c r="BE179" s="28">
        <f t="shared" si="88"/>
        <v>3.7846666666666668</v>
      </c>
      <c r="BF179" s="28">
        <f t="shared" si="88"/>
        <v>3.7846666666666668</v>
      </c>
      <c r="BG179" s="28">
        <f t="shared" si="88"/>
        <v>3.7846666666666668</v>
      </c>
      <c r="BH179" s="28">
        <f t="shared" si="88"/>
        <v>3.7846666666666668</v>
      </c>
      <c r="BI179" s="28">
        <f t="shared" si="89"/>
        <v>3.7846666666666668</v>
      </c>
      <c r="BJ179" s="28">
        <f t="shared" si="89"/>
        <v>3.7846666666666668</v>
      </c>
      <c r="BK179" s="28">
        <f t="shared" si="89"/>
        <v>3.7846666666666668</v>
      </c>
      <c r="BL179" s="28">
        <f t="shared" si="89"/>
        <v>3.7846666666666668</v>
      </c>
      <c r="BM179" s="28">
        <f t="shared" si="89"/>
        <v>3.7846666666666668</v>
      </c>
      <c r="BN179" s="28">
        <f t="shared" si="89"/>
        <v>3.7846666666666668</v>
      </c>
      <c r="BO179" s="28">
        <f t="shared" si="89"/>
        <v>3.7846666666666668</v>
      </c>
      <c r="BP179" s="28">
        <f t="shared" si="89"/>
        <v>3.7846666666666668</v>
      </c>
      <c r="BQ179" s="28">
        <f t="shared" si="89"/>
        <v>3.7846666666666668</v>
      </c>
      <c r="BR179" s="28">
        <f t="shared" si="89"/>
        <v>3.7846666666666668</v>
      </c>
      <c r="BS179" s="28">
        <f t="shared" si="90"/>
        <v>3.7846666666666668</v>
      </c>
      <c r="BT179" s="28">
        <f t="shared" si="90"/>
        <v>3.7846666666666668</v>
      </c>
      <c r="BU179" s="28">
        <f t="shared" si="90"/>
        <v>3.7846666666666668</v>
      </c>
      <c r="BV179" s="28">
        <f t="shared" si="90"/>
        <v>3.7846666666666668</v>
      </c>
      <c r="BW179" s="28">
        <f t="shared" si="90"/>
        <v>3.7846666666666668</v>
      </c>
      <c r="BX179" s="28">
        <f t="shared" si="90"/>
        <v>3.7846666666666668</v>
      </c>
      <c r="BY179" s="28">
        <f t="shared" si="90"/>
        <v>3.7846666666666668</v>
      </c>
      <c r="BZ179" s="28">
        <f t="shared" si="90"/>
        <v>3.7846666666666668</v>
      </c>
      <c r="CA179" s="28">
        <f t="shared" si="90"/>
        <v>3.7846666666666668</v>
      </c>
      <c r="CB179" s="28">
        <f t="shared" si="90"/>
        <v>3.7846666666666668</v>
      </c>
      <c r="CC179" s="6"/>
    </row>
    <row r="180" spans="1:81" hidden="1">
      <c r="A180" s="1">
        <v>10047541</v>
      </c>
      <c r="B180" s="5">
        <v>41270</v>
      </c>
      <c r="C180" s="5">
        <v>41628</v>
      </c>
      <c r="D180" s="5">
        <v>41709.710798611108</v>
      </c>
      <c r="E180" s="7">
        <v>0</v>
      </c>
      <c r="F180" s="3" t="s">
        <v>0</v>
      </c>
      <c r="G180" s="3" t="s">
        <v>217</v>
      </c>
      <c r="H180" s="3" t="s">
        <v>214</v>
      </c>
    </row>
    <row r="181" spans="1:81" hidden="1">
      <c r="A181" s="1">
        <v>10048088</v>
      </c>
      <c r="B181" s="5">
        <v>41379</v>
      </c>
      <c r="C181" s="5">
        <v>41501</v>
      </c>
      <c r="D181" s="5">
        <v>41712.381840277776</v>
      </c>
      <c r="E181" s="7">
        <v>0</v>
      </c>
      <c r="F181" s="3" t="s">
        <v>8</v>
      </c>
      <c r="G181" s="3" t="s">
        <v>217</v>
      </c>
      <c r="H181" s="3" t="s">
        <v>214</v>
      </c>
    </row>
    <row r="182" spans="1:81">
      <c r="A182" s="1">
        <v>10047194</v>
      </c>
      <c r="B182" s="5">
        <v>41263</v>
      </c>
      <c r="C182" s="5">
        <v>41639</v>
      </c>
      <c r="D182" s="5">
        <v>41722.354513888888</v>
      </c>
      <c r="E182" s="7">
        <v>7422.12</v>
      </c>
      <c r="F182" s="3" t="s">
        <v>0</v>
      </c>
      <c r="G182" s="3" t="s">
        <v>150</v>
      </c>
      <c r="H182" s="3" t="s">
        <v>175</v>
      </c>
      <c r="I182" s="28"/>
      <c r="J182" s="28"/>
      <c r="K182" s="28"/>
      <c r="L182" s="28"/>
      <c r="M182" s="28"/>
      <c r="N182" s="28"/>
      <c r="O182" s="28"/>
      <c r="P182" s="28"/>
      <c r="Q182" s="28"/>
      <c r="R182" s="28"/>
      <c r="S182" s="28"/>
      <c r="T182" s="28">
        <f>($E182*($H$1/12))/2</f>
        <v>30.9255</v>
      </c>
      <c r="U182" s="28">
        <f t="shared" ref="U182:AZ182" si="91">($E182*($H$1/12))</f>
        <v>61.850999999999999</v>
      </c>
      <c r="V182" s="28">
        <f t="shared" si="91"/>
        <v>61.850999999999999</v>
      </c>
      <c r="W182" s="28">
        <f t="shared" si="91"/>
        <v>61.850999999999999</v>
      </c>
      <c r="X182" s="28">
        <f t="shared" si="91"/>
        <v>61.850999999999999</v>
      </c>
      <c r="Y182" s="28">
        <f t="shared" si="91"/>
        <v>61.850999999999999</v>
      </c>
      <c r="Z182" s="28">
        <f t="shared" si="91"/>
        <v>61.850999999999999</v>
      </c>
      <c r="AA182" s="28">
        <f t="shared" si="91"/>
        <v>61.850999999999999</v>
      </c>
      <c r="AB182" s="28">
        <f t="shared" si="91"/>
        <v>61.850999999999999</v>
      </c>
      <c r="AC182" s="28">
        <f t="shared" si="91"/>
        <v>61.850999999999999</v>
      </c>
      <c r="AD182" s="28">
        <f t="shared" si="91"/>
        <v>61.850999999999999</v>
      </c>
      <c r="AE182" s="28">
        <f t="shared" si="91"/>
        <v>61.850999999999999</v>
      </c>
      <c r="AF182" s="28">
        <f t="shared" si="91"/>
        <v>61.850999999999999</v>
      </c>
      <c r="AG182" s="28">
        <f t="shared" si="91"/>
        <v>61.850999999999999</v>
      </c>
      <c r="AH182" s="28">
        <f t="shared" si="91"/>
        <v>61.850999999999999</v>
      </c>
      <c r="AI182" s="28">
        <f t="shared" si="91"/>
        <v>61.850999999999999</v>
      </c>
      <c r="AJ182" s="28">
        <f t="shared" si="91"/>
        <v>61.850999999999999</v>
      </c>
      <c r="AK182" s="28">
        <f t="shared" si="91"/>
        <v>61.850999999999999</v>
      </c>
      <c r="AL182" s="28">
        <f t="shared" si="91"/>
        <v>61.850999999999999</v>
      </c>
      <c r="AM182" s="28">
        <f t="shared" si="91"/>
        <v>61.850999999999999</v>
      </c>
      <c r="AN182" s="28">
        <f t="shared" si="91"/>
        <v>61.850999999999999</v>
      </c>
      <c r="AO182" s="28">
        <f t="shared" si="91"/>
        <v>61.850999999999999</v>
      </c>
      <c r="AP182" s="28">
        <f t="shared" si="91"/>
        <v>61.850999999999999</v>
      </c>
      <c r="AQ182" s="28">
        <f t="shared" si="91"/>
        <v>61.850999999999999</v>
      </c>
      <c r="AR182" s="28">
        <f t="shared" si="91"/>
        <v>61.850999999999999</v>
      </c>
      <c r="AS182" s="28">
        <f t="shared" si="91"/>
        <v>61.850999999999999</v>
      </c>
      <c r="AT182" s="28">
        <f t="shared" si="91"/>
        <v>61.850999999999999</v>
      </c>
      <c r="AU182" s="28">
        <f t="shared" si="91"/>
        <v>61.850999999999999</v>
      </c>
      <c r="AV182" s="28">
        <f t="shared" si="91"/>
        <v>61.850999999999999</v>
      </c>
      <c r="AW182" s="28">
        <f t="shared" si="91"/>
        <v>61.850999999999999</v>
      </c>
      <c r="AX182" s="28">
        <f t="shared" si="91"/>
        <v>61.850999999999999</v>
      </c>
      <c r="AY182" s="28">
        <f t="shared" si="91"/>
        <v>61.850999999999999</v>
      </c>
      <c r="AZ182" s="28">
        <f t="shared" si="91"/>
        <v>61.850999999999999</v>
      </c>
      <c r="BA182" s="28">
        <f t="shared" ref="BA182:CB182" si="92">($E182*($H$1/12))</f>
        <v>61.850999999999999</v>
      </c>
      <c r="BB182" s="28">
        <f t="shared" si="92"/>
        <v>61.850999999999999</v>
      </c>
      <c r="BC182" s="28">
        <f t="shared" si="92"/>
        <v>61.850999999999999</v>
      </c>
      <c r="BD182" s="28">
        <f t="shared" si="92"/>
        <v>61.850999999999999</v>
      </c>
      <c r="BE182" s="28">
        <f t="shared" si="92"/>
        <v>61.850999999999999</v>
      </c>
      <c r="BF182" s="28">
        <f t="shared" si="92"/>
        <v>61.850999999999999</v>
      </c>
      <c r="BG182" s="28">
        <f t="shared" si="92"/>
        <v>61.850999999999999</v>
      </c>
      <c r="BH182" s="28">
        <f t="shared" si="92"/>
        <v>61.850999999999999</v>
      </c>
      <c r="BI182" s="28">
        <f t="shared" si="92"/>
        <v>61.850999999999999</v>
      </c>
      <c r="BJ182" s="28">
        <f t="shared" si="92"/>
        <v>61.850999999999999</v>
      </c>
      <c r="BK182" s="28">
        <f t="shared" si="92"/>
        <v>61.850999999999999</v>
      </c>
      <c r="BL182" s="28">
        <f t="shared" si="92"/>
        <v>61.850999999999999</v>
      </c>
      <c r="BM182" s="28">
        <f t="shared" si="92"/>
        <v>61.850999999999999</v>
      </c>
      <c r="BN182" s="28">
        <f t="shared" si="92"/>
        <v>61.850999999999999</v>
      </c>
      <c r="BO182" s="28">
        <f t="shared" si="92"/>
        <v>61.850999999999999</v>
      </c>
      <c r="BP182" s="28">
        <f t="shared" si="92"/>
        <v>61.850999999999999</v>
      </c>
      <c r="BQ182" s="28">
        <f t="shared" si="92"/>
        <v>61.850999999999999</v>
      </c>
      <c r="BR182" s="28">
        <f t="shared" si="92"/>
        <v>61.850999999999999</v>
      </c>
      <c r="BS182" s="28">
        <f t="shared" si="92"/>
        <v>61.850999999999999</v>
      </c>
      <c r="BT182" s="28">
        <f t="shared" si="92"/>
        <v>61.850999999999999</v>
      </c>
      <c r="BU182" s="28">
        <f t="shared" si="92"/>
        <v>61.850999999999999</v>
      </c>
      <c r="BV182" s="28">
        <f t="shared" si="92"/>
        <v>61.850999999999999</v>
      </c>
      <c r="BW182" s="28">
        <f t="shared" si="92"/>
        <v>61.850999999999999</v>
      </c>
      <c r="BX182" s="28">
        <f t="shared" si="92"/>
        <v>61.850999999999999</v>
      </c>
      <c r="BY182" s="28">
        <f t="shared" si="92"/>
        <v>61.850999999999999</v>
      </c>
      <c r="BZ182" s="28">
        <f t="shared" si="92"/>
        <v>61.850999999999999</v>
      </c>
      <c r="CA182" s="28">
        <f t="shared" si="92"/>
        <v>61.850999999999999</v>
      </c>
      <c r="CB182" s="28">
        <f t="shared" si="92"/>
        <v>61.850999999999999</v>
      </c>
      <c r="CC182" s="6"/>
    </row>
    <row r="183" spans="1:81" hidden="1">
      <c r="A183" s="1">
        <v>10047604</v>
      </c>
      <c r="B183" s="5">
        <v>41290</v>
      </c>
      <c r="C183" s="5">
        <v>41543</v>
      </c>
      <c r="D183" s="5">
        <v>41740.440995370373</v>
      </c>
      <c r="E183" s="7">
        <v>0</v>
      </c>
      <c r="F183" s="3" t="s">
        <v>0</v>
      </c>
      <c r="G183" s="3" t="s">
        <v>217</v>
      </c>
      <c r="H183" s="3" t="s">
        <v>214</v>
      </c>
      <c r="K183" s="2"/>
      <c r="L183" s="2"/>
    </row>
    <row r="184" spans="1:81" hidden="1">
      <c r="A184" s="1">
        <v>10047614</v>
      </c>
      <c r="B184" s="5">
        <v>41291</v>
      </c>
      <c r="C184" s="5">
        <v>41627</v>
      </c>
      <c r="D184" s="5">
        <v>41758.608275462961</v>
      </c>
      <c r="E184" s="7">
        <v>0</v>
      </c>
      <c r="F184" s="3" t="s">
        <v>0</v>
      </c>
      <c r="G184" s="3" t="s">
        <v>217</v>
      </c>
      <c r="H184" s="3" t="s">
        <v>214</v>
      </c>
      <c r="K184" s="2"/>
      <c r="L184" s="2"/>
    </row>
    <row r="185" spans="1:81" hidden="1">
      <c r="A185" s="1">
        <v>10047565</v>
      </c>
      <c r="B185" s="5">
        <v>41282</v>
      </c>
      <c r="C185" s="5">
        <v>41626</v>
      </c>
      <c r="D185" s="5">
        <v>41759.351423611108</v>
      </c>
      <c r="E185" s="7">
        <v>0</v>
      </c>
      <c r="F185" s="3" t="s">
        <v>0</v>
      </c>
      <c r="G185" s="3" t="s">
        <v>217</v>
      </c>
      <c r="H185" s="3" t="s">
        <v>214</v>
      </c>
      <c r="K185" s="2"/>
      <c r="L185" s="2"/>
    </row>
    <row r="186" spans="1:81" ht="15" hidden="1" customHeight="1">
      <c r="A186" s="1">
        <v>10049534</v>
      </c>
      <c r="B186" s="5">
        <v>41662.436215277776</v>
      </c>
      <c r="C186" s="5">
        <v>41699</v>
      </c>
      <c r="D186" s="5">
        <v>41767.70684027778</v>
      </c>
      <c r="E186" s="7">
        <v>0</v>
      </c>
      <c r="F186" s="3" t="s">
        <v>0</v>
      </c>
      <c r="G186" s="3" t="s">
        <v>217</v>
      </c>
      <c r="H186" s="3" t="s">
        <v>214</v>
      </c>
      <c r="K186" s="2"/>
      <c r="L186" s="2"/>
      <c r="M186" s="8"/>
    </row>
    <row r="187" spans="1:81" hidden="1">
      <c r="A187" s="1">
        <v>10048816</v>
      </c>
      <c r="B187" s="5">
        <v>41473</v>
      </c>
      <c r="C187" s="5">
        <v>41631</v>
      </c>
      <c r="D187" s="5">
        <v>41775.428437499999</v>
      </c>
      <c r="E187" s="7">
        <v>0</v>
      </c>
      <c r="F187" s="3" t="s">
        <v>4</v>
      </c>
      <c r="G187" s="3" t="s">
        <v>217</v>
      </c>
      <c r="H187" s="3" t="s">
        <v>214</v>
      </c>
      <c r="K187" s="2"/>
      <c r="L187" s="2"/>
    </row>
    <row r="188" spans="1:81" ht="15" hidden="1" customHeight="1">
      <c r="A188" s="1">
        <v>10049036</v>
      </c>
      <c r="B188" s="5">
        <v>41533.437696759262</v>
      </c>
      <c r="C188" s="5">
        <v>41684</v>
      </c>
      <c r="D188" s="5">
        <v>41787.376539351855</v>
      </c>
      <c r="E188" s="7">
        <v>0</v>
      </c>
      <c r="F188" s="3" t="s">
        <v>4</v>
      </c>
      <c r="G188" s="3" t="s">
        <v>217</v>
      </c>
      <c r="H188" s="3" t="s">
        <v>214</v>
      </c>
      <c r="K188" s="2"/>
      <c r="L188" s="2"/>
    </row>
    <row r="189" spans="1:81" ht="15" customHeight="1">
      <c r="A189" s="1">
        <v>10049555</v>
      </c>
      <c r="B189" s="5">
        <v>41667.573645833334</v>
      </c>
      <c r="C189" s="5">
        <v>41645</v>
      </c>
      <c r="D189" s="5">
        <v>41787.390856481485</v>
      </c>
      <c r="E189" s="4">
        <v>2044.16</v>
      </c>
      <c r="F189" s="3" t="s">
        <v>0</v>
      </c>
      <c r="G189" s="3" t="s">
        <v>51</v>
      </c>
      <c r="H189" s="3" t="s">
        <v>50</v>
      </c>
      <c r="K189" s="2"/>
      <c r="L189" s="2"/>
      <c r="U189" s="28">
        <f>($E189*($H$1/12)/2)</f>
        <v>8.5173333333333332</v>
      </c>
      <c r="V189" s="28">
        <f>($E189*($H$1/12))</f>
        <v>17.034666666666666</v>
      </c>
      <c r="W189" s="28">
        <f t="shared" ref="W189:CB189" si="93">($E189*($H$1/12))</f>
        <v>17.034666666666666</v>
      </c>
      <c r="X189" s="28">
        <f t="shared" si="93"/>
        <v>17.034666666666666</v>
      </c>
      <c r="Y189" s="28">
        <f t="shared" si="93"/>
        <v>17.034666666666666</v>
      </c>
      <c r="Z189" s="28">
        <f t="shared" si="93"/>
        <v>17.034666666666666</v>
      </c>
      <c r="AA189" s="28">
        <f t="shared" si="93"/>
        <v>17.034666666666666</v>
      </c>
      <c r="AB189" s="28">
        <f t="shared" si="93"/>
        <v>17.034666666666666</v>
      </c>
      <c r="AC189" s="28">
        <f t="shared" si="93"/>
        <v>17.034666666666666</v>
      </c>
      <c r="AD189" s="28">
        <f t="shared" si="93"/>
        <v>17.034666666666666</v>
      </c>
      <c r="AE189" s="28">
        <f t="shared" si="93"/>
        <v>17.034666666666666</v>
      </c>
      <c r="AF189" s="28">
        <f t="shared" si="93"/>
        <v>17.034666666666666</v>
      </c>
      <c r="AG189" s="28">
        <f t="shared" si="93"/>
        <v>17.034666666666666</v>
      </c>
      <c r="AH189" s="28">
        <f t="shared" si="93"/>
        <v>17.034666666666666</v>
      </c>
      <c r="AI189" s="28">
        <f t="shared" si="93"/>
        <v>17.034666666666666</v>
      </c>
      <c r="AJ189" s="28">
        <f t="shared" si="93"/>
        <v>17.034666666666666</v>
      </c>
      <c r="AK189" s="28">
        <f t="shared" si="93"/>
        <v>17.034666666666666</v>
      </c>
      <c r="AL189" s="28">
        <f t="shared" si="93"/>
        <v>17.034666666666666</v>
      </c>
      <c r="AM189" s="28">
        <f t="shared" si="93"/>
        <v>17.034666666666666</v>
      </c>
      <c r="AN189" s="28">
        <f t="shared" si="93"/>
        <v>17.034666666666666</v>
      </c>
      <c r="AO189" s="28">
        <f t="shared" si="93"/>
        <v>17.034666666666666</v>
      </c>
      <c r="AP189" s="28">
        <f t="shared" si="93"/>
        <v>17.034666666666666</v>
      </c>
      <c r="AQ189" s="28">
        <f t="shared" si="93"/>
        <v>17.034666666666666</v>
      </c>
      <c r="AR189" s="28">
        <f t="shared" si="93"/>
        <v>17.034666666666666</v>
      </c>
      <c r="AS189" s="28">
        <f t="shared" si="93"/>
        <v>17.034666666666666</v>
      </c>
      <c r="AT189" s="28">
        <f t="shared" si="93"/>
        <v>17.034666666666666</v>
      </c>
      <c r="AU189" s="28">
        <f t="shared" si="93"/>
        <v>17.034666666666666</v>
      </c>
      <c r="AV189" s="28">
        <f t="shared" si="93"/>
        <v>17.034666666666666</v>
      </c>
      <c r="AW189" s="28">
        <f t="shared" si="93"/>
        <v>17.034666666666666</v>
      </c>
      <c r="AX189" s="28">
        <f t="shared" si="93"/>
        <v>17.034666666666666</v>
      </c>
      <c r="AY189" s="28">
        <f t="shared" si="93"/>
        <v>17.034666666666666</v>
      </c>
      <c r="AZ189" s="28">
        <f t="shared" si="93"/>
        <v>17.034666666666666</v>
      </c>
      <c r="BA189" s="28">
        <f t="shared" si="93"/>
        <v>17.034666666666666</v>
      </c>
      <c r="BB189" s="28">
        <f t="shared" si="93"/>
        <v>17.034666666666666</v>
      </c>
      <c r="BC189" s="28">
        <f t="shared" si="93"/>
        <v>17.034666666666666</v>
      </c>
      <c r="BD189" s="28">
        <f t="shared" si="93"/>
        <v>17.034666666666666</v>
      </c>
      <c r="BE189" s="28">
        <f t="shared" si="93"/>
        <v>17.034666666666666</v>
      </c>
      <c r="BF189" s="28">
        <f t="shared" si="93"/>
        <v>17.034666666666666</v>
      </c>
      <c r="BG189" s="28">
        <f t="shared" si="93"/>
        <v>17.034666666666666</v>
      </c>
      <c r="BH189" s="28">
        <f t="shared" si="93"/>
        <v>17.034666666666666</v>
      </c>
      <c r="BI189" s="28">
        <f t="shared" si="93"/>
        <v>17.034666666666666</v>
      </c>
      <c r="BJ189" s="28">
        <f t="shared" si="93"/>
        <v>17.034666666666666</v>
      </c>
      <c r="BK189" s="28">
        <f t="shared" si="93"/>
        <v>17.034666666666666</v>
      </c>
      <c r="BL189" s="28">
        <f t="shared" si="93"/>
        <v>17.034666666666666</v>
      </c>
      <c r="BM189" s="28">
        <f t="shared" si="93"/>
        <v>17.034666666666666</v>
      </c>
      <c r="BN189" s="28">
        <f t="shared" si="93"/>
        <v>17.034666666666666</v>
      </c>
      <c r="BO189" s="28">
        <f t="shared" si="93"/>
        <v>17.034666666666666</v>
      </c>
      <c r="BP189" s="28">
        <f t="shared" si="93"/>
        <v>17.034666666666666</v>
      </c>
      <c r="BQ189" s="28">
        <f t="shared" si="93"/>
        <v>17.034666666666666</v>
      </c>
      <c r="BR189" s="28">
        <f t="shared" si="93"/>
        <v>17.034666666666666</v>
      </c>
      <c r="BS189" s="28">
        <f t="shared" si="93"/>
        <v>17.034666666666666</v>
      </c>
      <c r="BT189" s="28">
        <f t="shared" si="93"/>
        <v>17.034666666666666</v>
      </c>
      <c r="BU189" s="28">
        <f t="shared" si="93"/>
        <v>17.034666666666666</v>
      </c>
      <c r="BV189" s="28">
        <f t="shared" si="93"/>
        <v>17.034666666666666</v>
      </c>
      <c r="BW189" s="28">
        <f t="shared" si="93"/>
        <v>17.034666666666666</v>
      </c>
      <c r="BX189" s="28">
        <f t="shared" si="93"/>
        <v>17.034666666666666</v>
      </c>
      <c r="BY189" s="28">
        <f t="shared" si="93"/>
        <v>17.034666666666666</v>
      </c>
      <c r="BZ189" s="28">
        <f t="shared" si="93"/>
        <v>17.034666666666666</v>
      </c>
      <c r="CA189" s="28">
        <f t="shared" si="93"/>
        <v>17.034666666666666</v>
      </c>
      <c r="CB189" s="28">
        <f t="shared" si="93"/>
        <v>17.034666666666666</v>
      </c>
    </row>
    <row r="190" spans="1:81" ht="15" hidden="1" customHeight="1">
      <c r="A190" s="1">
        <v>10049151</v>
      </c>
      <c r="B190" s="5">
        <v>41568.625613425924</v>
      </c>
      <c r="C190" s="5">
        <v>41663</v>
      </c>
      <c r="D190" s="5">
        <v>41788.369687500002</v>
      </c>
      <c r="E190" s="7">
        <v>0</v>
      </c>
      <c r="F190" s="3" t="s">
        <v>5</v>
      </c>
      <c r="G190" s="3" t="s">
        <v>217</v>
      </c>
      <c r="H190" s="3" t="s">
        <v>214</v>
      </c>
      <c r="K190" s="2"/>
      <c r="L190" s="2"/>
    </row>
    <row r="191" spans="1:81" hidden="1">
      <c r="A191" s="1">
        <v>10048657</v>
      </c>
      <c r="B191" s="5">
        <v>41451</v>
      </c>
      <c r="C191" s="5">
        <v>41639</v>
      </c>
      <c r="D191" s="5">
        <v>41788.430648148147</v>
      </c>
      <c r="E191" s="7">
        <v>0</v>
      </c>
      <c r="F191" s="3" t="s">
        <v>4</v>
      </c>
      <c r="G191" s="3" t="s">
        <v>217</v>
      </c>
      <c r="H191" s="3" t="s">
        <v>214</v>
      </c>
      <c r="K191" s="2"/>
      <c r="L191" s="2"/>
    </row>
    <row r="192" spans="1:81" hidden="1">
      <c r="A192" s="1">
        <v>10048675</v>
      </c>
      <c r="B192" s="5">
        <v>41453</v>
      </c>
      <c r="C192" s="5">
        <v>41548</v>
      </c>
      <c r="D192" s="5">
        <v>41789.37804398148</v>
      </c>
      <c r="E192" s="7">
        <v>0</v>
      </c>
      <c r="F192" s="3" t="s">
        <v>4</v>
      </c>
      <c r="G192" s="3" t="s">
        <v>217</v>
      </c>
      <c r="H192" s="3" t="s">
        <v>214</v>
      </c>
      <c r="K192" s="2"/>
      <c r="L192" s="2"/>
    </row>
    <row r="193" spans="1:80" ht="15" hidden="1" customHeight="1">
      <c r="A193" s="1">
        <v>10049231</v>
      </c>
      <c r="B193" s="5">
        <v>41589.402430555558</v>
      </c>
      <c r="C193" s="5">
        <v>41699</v>
      </c>
      <c r="D193" s="5">
        <v>41799.682696759257</v>
      </c>
      <c r="E193" s="7">
        <v>0</v>
      </c>
      <c r="F193" s="3" t="s">
        <v>5</v>
      </c>
      <c r="G193" s="3" t="s">
        <v>217</v>
      </c>
      <c r="H193" s="3" t="s">
        <v>214</v>
      </c>
      <c r="K193" s="2"/>
      <c r="L193" s="2"/>
    </row>
    <row r="194" spans="1:80" hidden="1">
      <c r="A194" s="1">
        <v>10049239</v>
      </c>
      <c r="B194" s="5">
        <v>41590.397187499999</v>
      </c>
      <c r="C194" s="5">
        <v>41628</v>
      </c>
      <c r="D194" s="5">
        <v>41799.686597222222</v>
      </c>
      <c r="E194" s="7">
        <v>0</v>
      </c>
      <c r="F194" s="3" t="s">
        <v>5</v>
      </c>
      <c r="G194" s="3" t="s">
        <v>217</v>
      </c>
      <c r="H194" s="3" t="s">
        <v>214</v>
      </c>
      <c r="K194" s="2"/>
      <c r="L194" s="2"/>
    </row>
    <row r="195" spans="1:80" hidden="1">
      <c r="A195" s="1">
        <v>10048366</v>
      </c>
      <c r="B195" s="5">
        <v>41414</v>
      </c>
      <c r="C195" s="5">
        <v>41518</v>
      </c>
      <c r="D195" s="5">
        <v>41807.482986111114</v>
      </c>
      <c r="E195" s="7">
        <v>0</v>
      </c>
      <c r="F195" s="3" t="s">
        <v>8</v>
      </c>
      <c r="G195" s="3" t="s">
        <v>217</v>
      </c>
      <c r="H195" s="3" t="s">
        <v>214</v>
      </c>
      <c r="K195" s="2"/>
      <c r="L195" s="2"/>
    </row>
    <row r="196" spans="1:80" ht="15" hidden="1" customHeight="1">
      <c r="A196" s="1">
        <v>10048643</v>
      </c>
      <c r="B196" s="5">
        <v>41450</v>
      </c>
      <c r="C196" s="5">
        <v>41726</v>
      </c>
      <c r="D196" s="5">
        <v>41807.483877314815</v>
      </c>
      <c r="E196" s="7">
        <v>0</v>
      </c>
      <c r="F196" s="3" t="s">
        <v>7</v>
      </c>
      <c r="G196" s="3" t="s">
        <v>217</v>
      </c>
      <c r="H196" s="3" t="s">
        <v>214</v>
      </c>
      <c r="K196" s="2"/>
      <c r="L196" s="2"/>
    </row>
    <row r="197" spans="1:80" ht="15" hidden="1" customHeight="1">
      <c r="A197" s="1">
        <v>10049955</v>
      </c>
      <c r="B197" s="5">
        <v>41746.491967592592</v>
      </c>
      <c r="C197" s="5">
        <v>41751</v>
      </c>
      <c r="D197" s="5">
        <v>41809.517766203702</v>
      </c>
      <c r="E197" s="7">
        <v>0</v>
      </c>
      <c r="F197" s="3" t="s">
        <v>186</v>
      </c>
      <c r="G197" s="3" t="s">
        <v>217</v>
      </c>
      <c r="H197" s="3" t="s">
        <v>214</v>
      </c>
      <c r="K197" s="2"/>
      <c r="L197" s="2"/>
    </row>
    <row r="198" spans="1:80" ht="15" hidden="1" customHeight="1">
      <c r="A198" s="1">
        <v>10049535</v>
      </c>
      <c r="B198" s="5">
        <v>41662.463645833333</v>
      </c>
      <c r="C198" s="5">
        <v>41684</v>
      </c>
      <c r="D198" s="5">
        <v>41809.518437500003</v>
      </c>
      <c r="E198" s="7">
        <v>0</v>
      </c>
      <c r="F198" s="3" t="s">
        <v>0</v>
      </c>
      <c r="G198" s="3" t="s">
        <v>217</v>
      </c>
      <c r="H198" s="3" t="s">
        <v>214</v>
      </c>
      <c r="K198" s="2"/>
      <c r="L198" s="2"/>
    </row>
    <row r="199" spans="1:80" ht="15" customHeight="1">
      <c r="A199" s="1">
        <v>10048712</v>
      </c>
      <c r="B199" s="5">
        <v>41463</v>
      </c>
      <c r="C199" s="5">
        <v>41726</v>
      </c>
      <c r="D199" s="5">
        <v>41813.925173611111</v>
      </c>
      <c r="E199" s="4">
        <v>1487.99</v>
      </c>
      <c r="F199" s="3" t="s">
        <v>4</v>
      </c>
      <c r="G199" s="3" t="s">
        <v>104</v>
      </c>
      <c r="H199" s="3" t="s">
        <v>103</v>
      </c>
      <c r="K199" s="2"/>
      <c r="L199" s="2"/>
      <c r="W199" s="28">
        <f>($E199*($H$1/12)/2)</f>
        <v>6.199958333333333</v>
      </c>
      <c r="X199" s="28">
        <f>($E199*($H$1/12))</f>
        <v>12.399916666666666</v>
      </c>
      <c r="Y199" s="28">
        <f t="shared" ref="Y199:CB199" si="94">($E199*($H$1/12))</f>
        <v>12.399916666666666</v>
      </c>
      <c r="Z199" s="28">
        <f t="shared" si="94"/>
        <v>12.399916666666666</v>
      </c>
      <c r="AA199" s="28">
        <f t="shared" si="94"/>
        <v>12.399916666666666</v>
      </c>
      <c r="AB199" s="28">
        <f t="shared" si="94"/>
        <v>12.399916666666666</v>
      </c>
      <c r="AC199" s="28">
        <f t="shared" si="94"/>
        <v>12.399916666666666</v>
      </c>
      <c r="AD199" s="28">
        <f t="shared" si="94"/>
        <v>12.399916666666666</v>
      </c>
      <c r="AE199" s="28">
        <f t="shared" si="94"/>
        <v>12.399916666666666</v>
      </c>
      <c r="AF199" s="28">
        <f t="shared" si="94"/>
        <v>12.399916666666666</v>
      </c>
      <c r="AG199" s="28">
        <f t="shared" si="94"/>
        <v>12.399916666666666</v>
      </c>
      <c r="AH199" s="28">
        <f t="shared" si="94"/>
        <v>12.399916666666666</v>
      </c>
      <c r="AI199" s="28">
        <f t="shared" si="94"/>
        <v>12.399916666666666</v>
      </c>
      <c r="AJ199" s="28">
        <f t="shared" si="94"/>
        <v>12.399916666666666</v>
      </c>
      <c r="AK199" s="28">
        <f t="shared" si="94"/>
        <v>12.399916666666666</v>
      </c>
      <c r="AL199" s="28">
        <f t="shared" si="94"/>
        <v>12.399916666666666</v>
      </c>
      <c r="AM199" s="28">
        <f t="shared" si="94"/>
        <v>12.399916666666666</v>
      </c>
      <c r="AN199" s="28">
        <f t="shared" si="94"/>
        <v>12.399916666666666</v>
      </c>
      <c r="AO199" s="28">
        <f t="shared" si="94"/>
        <v>12.399916666666666</v>
      </c>
      <c r="AP199" s="28">
        <f t="shared" si="94"/>
        <v>12.399916666666666</v>
      </c>
      <c r="AQ199" s="28">
        <f t="shared" si="94"/>
        <v>12.399916666666666</v>
      </c>
      <c r="AR199" s="28">
        <f t="shared" si="94"/>
        <v>12.399916666666666</v>
      </c>
      <c r="AS199" s="28">
        <f t="shared" si="94"/>
        <v>12.399916666666666</v>
      </c>
      <c r="AT199" s="28">
        <f t="shared" si="94"/>
        <v>12.399916666666666</v>
      </c>
      <c r="AU199" s="28">
        <f t="shared" si="94"/>
        <v>12.399916666666666</v>
      </c>
      <c r="AV199" s="28">
        <f t="shared" si="94"/>
        <v>12.399916666666666</v>
      </c>
      <c r="AW199" s="28">
        <f t="shared" si="94"/>
        <v>12.399916666666666</v>
      </c>
      <c r="AX199" s="28">
        <f t="shared" si="94"/>
        <v>12.399916666666666</v>
      </c>
      <c r="AY199" s="28">
        <f t="shared" si="94"/>
        <v>12.399916666666666</v>
      </c>
      <c r="AZ199" s="28">
        <f t="shared" si="94"/>
        <v>12.399916666666666</v>
      </c>
      <c r="BA199" s="28">
        <f t="shared" si="94"/>
        <v>12.399916666666666</v>
      </c>
      <c r="BB199" s="28">
        <f t="shared" si="94"/>
        <v>12.399916666666666</v>
      </c>
      <c r="BC199" s="28">
        <f t="shared" si="94"/>
        <v>12.399916666666666</v>
      </c>
      <c r="BD199" s="28">
        <f t="shared" si="94"/>
        <v>12.399916666666666</v>
      </c>
      <c r="BE199" s="28">
        <f t="shared" si="94"/>
        <v>12.399916666666666</v>
      </c>
      <c r="BF199" s="28">
        <f t="shared" si="94"/>
        <v>12.399916666666666</v>
      </c>
      <c r="BG199" s="28">
        <f t="shared" si="94"/>
        <v>12.399916666666666</v>
      </c>
      <c r="BH199" s="28">
        <f t="shared" si="94"/>
        <v>12.399916666666666</v>
      </c>
      <c r="BI199" s="28">
        <f t="shared" si="94"/>
        <v>12.399916666666666</v>
      </c>
      <c r="BJ199" s="28">
        <f t="shared" si="94"/>
        <v>12.399916666666666</v>
      </c>
      <c r="BK199" s="28">
        <f t="shared" si="94"/>
        <v>12.399916666666666</v>
      </c>
      <c r="BL199" s="28">
        <f t="shared" si="94"/>
        <v>12.399916666666666</v>
      </c>
      <c r="BM199" s="28">
        <f t="shared" si="94"/>
        <v>12.399916666666666</v>
      </c>
      <c r="BN199" s="28">
        <f t="shared" si="94"/>
        <v>12.399916666666666</v>
      </c>
      <c r="BO199" s="28">
        <f t="shared" si="94"/>
        <v>12.399916666666666</v>
      </c>
      <c r="BP199" s="28">
        <f t="shared" si="94"/>
        <v>12.399916666666666</v>
      </c>
      <c r="BQ199" s="28">
        <f t="shared" si="94"/>
        <v>12.399916666666666</v>
      </c>
      <c r="BR199" s="28">
        <f t="shared" si="94"/>
        <v>12.399916666666666</v>
      </c>
      <c r="BS199" s="28">
        <f t="shared" si="94"/>
        <v>12.399916666666666</v>
      </c>
      <c r="BT199" s="28">
        <f t="shared" si="94"/>
        <v>12.399916666666666</v>
      </c>
      <c r="BU199" s="28">
        <f t="shared" si="94"/>
        <v>12.399916666666666</v>
      </c>
      <c r="BV199" s="28">
        <f t="shared" si="94"/>
        <v>12.399916666666666</v>
      </c>
      <c r="BW199" s="28">
        <f t="shared" si="94"/>
        <v>12.399916666666666</v>
      </c>
      <c r="BX199" s="28">
        <f t="shared" si="94"/>
        <v>12.399916666666666</v>
      </c>
      <c r="BY199" s="28">
        <f t="shared" si="94"/>
        <v>12.399916666666666</v>
      </c>
      <c r="BZ199" s="28">
        <f t="shared" si="94"/>
        <v>12.399916666666666</v>
      </c>
      <c r="CA199" s="28">
        <f t="shared" si="94"/>
        <v>12.399916666666666</v>
      </c>
      <c r="CB199" s="28">
        <f t="shared" si="94"/>
        <v>12.399916666666666</v>
      </c>
    </row>
    <row r="200" spans="1:80" ht="15" hidden="1" customHeight="1">
      <c r="A200" s="1">
        <v>10049528</v>
      </c>
      <c r="B200" s="5">
        <v>41660.691412037035</v>
      </c>
      <c r="C200" s="5">
        <v>41660</v>
      </c>
      <c r="D200" s="5">
        <v>41820.381655092591</v>
      </c>
      <c r="E200" s="7">
        <v>0</v>
      </c>
      <c r="F200" s="3" t="s">
        <v>0</v>
      </c>
      <c r="G200" s="3" t="s">
        <v>217</v>
      </c>
      <c r="H200" s="3" t="s">
        <v>214</v>
      </c>
      <c r="K200" s="2"/>
      <c r="L200" s="2"/>
    </row>
    <row r="201" spans="1:80" ht="15" hidden="1" customHeight="1">
      <c r="A201" s="1">
        <v>10049520</v>
      </c>
      <c r="B201" s="5">
        <v>41660.585104166668</v>
      </c>
      <c r="C201" s="5">
        <v>41660</v>
      </c>
      <c r="D201" s="5">
        <v>41828.663541666669</v>
      </c>
      <c r="E201" s="7">
        <v>0</v>
      </c>
      <c r="F201" s="3" t="s">
        <v>0</v>
      </c>
      <c r="G201" s="3" t="s">
        <v>217</v>
      </c>
      <c r="H201" s="3" t="s">
        <v>214</v>
      </c>
      <c r="K201" s="2"/>
      <c r="L201" s="2"/>
    </row>
    <row r="202" spans="1:80" ht="15" hidden="1" customHeight="1">
      <c r="A202" s="1">
        <v>10049530</v>
      </c>
      <c r="B202" s="5">
        <v>41660.696516203701</v>
      </c>
      <c r="C202" s="5">
        <v>41660</v>
      </c>
      <c r="D202" s="5">
        <v>41828.664259259262</v>
      </c>
      <c r="E202" s="7">
        <v>0</v>
      </c>
      <c r="F202" s="3" t="s">
        <v>0</v>
      </c>
      <c r="G202" s="3" t="s">
        <v>217</v>
      </c>
      <c r="H202" s="3" t="s">
        <v>214</v>
      </c>
      <c r="K202" s="2"/>
      <c r="L202" s="2"/>
    </row>
    <row r="203" spans="1:80" ht="15" hidden="1" customHeight="1">
      <c r="A203" s="1">
        <v>10049533</v>
      </c>
      <c r="B203" s="5">
        <v>41662.430011574077</v>
      </c>
      <c r="C203" s="5">
        <v>41687</v>
      </c>
      <c r="D203" s="5">
        <v>41835.615393518521</v>
      </c>
      <c r="E203" s="7">
        <v>0</v>
      </c>
      <c r="F203" s="3" t="s">
        <v>0</v>
      </c>
      <c r="G203" s="3" t="s">
        <v>217</v>
      </c>
      <c r="H203" s="3" t="s">
        <v>214</v>
      </c>
      <c r="K203" s="2"/>
      <c r="L203" s="2"/>
    </row>
    <row r="204" spans="1:80" ht="15" hidden="1" customHeight="1">
      <c r="A204" s="1">
        <v>10048287</v>
      </c>
      <c r="B204" s="5">
        <v>41401</v>
      </c>
      <c r="C204" s="5">
        <v>41671</v>
      </c>
      <c r="D204" s="5">
        <v>41835.622430555559</v>
      </c>
      <c r="E204" s="7">
        <v>0</v>
      </c>
      <c r="F204" s="3" t="s">
        <v>8</v>
      </c>
      <c r="G204" s="3" t="s">
        <v>217</v>
      </c>
      <c r="H204" s="3" t="s">
        <v>214</v>
      </c>
      <c r="K204" s="2"/>
      <c r="L204" s="2"/>
    </row>
    <row r="205" spans="1:80" ht="15" hidden="1" customHeight="1">
      <c r="A205" s="1">
        <v>10047198</v>
      </c>
      <c r="B205" s="5">
        <v>41264</v>
      </c>
      <c r="C205" s="5">
        <v>41711</v>
      </c>
      <c r="D205" s="5">
        <v>41855</v>
      </c>
      <c r="E205" s="7">
        <v>0</v>
      </c>
      <c r="F205" s="3" t="s">
        <v>0</v>
      </c>
      <c r="G205" s="3" t="s">
        <v>217</v>
      </c>
      <c r="H205" s="3" t="s">
        <v>214</v>
      </c>
      <c r="K205" s="2"/>
      <c r="L205" s="2"/>
    </row>
    <row r="206" spans="1:80" hidden="1">
      <c r="A206" s="1">
        <v>10047709</v>
      </c>
      <c r="B206" s="5">
        <v>41309</v>
      </c>
      <c r="C206" s="5">
        <v>41639</v>
      </c>
      <c r="D206" s="5">
        <v>41855.584166666667</v>
      </c>
      <c r="E206" s="7">
        <v>0</v>
      </c>
      <c r="F206" s="3" t="s">
        <v>0</v>
      </c>
      <c r="G206" s="3" t="s">
        <v>217</v>
      </c>
      <c r="H206" s="3" t="s">
        <v>214</v>
      </c>
      <c r="K206" s="2"/>
      <c r="L206" s="2"/>
    </row>
    <row r="207" spans="1:80" hidden="1">
      <c r="A207" s="1">
        <v>10047707</v>
      </c>
      <c r="B207" s="5">
        <v>41309</v>
      </c>
      <c r="C207" s="5">
        <v>41639</v>
      </c>
      <c r="D207" s="5">
        <v>41855.584363425929</v>
      </c>
      <c r="E207" s="7">
        <v>0</v>
      </c>
      <c r="F207" s="3" t="s">
        <v>0</v>
      </c>
      <c r="G207" s="3" t="s">
        <v>217</v>
      </c>
      <c r="H207" s="3" t="s">
        <v>214</v>
      </c>
      <c r="K207" s="2"/>
      <c r="L207" s="2"/>
    </row>
    <row r="208" spans="1:80" hidden="1">
      <c r="A208" s="1">
        <v>10047708</v>
      </c>
      <c r="B208" s="5">
        <v>41309</v>
      </c>
      <c r="C208" s="5">
        <v>41639</v>
      </c>
      <c r="D208" s="5">
        <v>41855.584479166668</v>
      </c>
      <c r="E208" s="7">
        <v>0</v>
      </c>
      <c r="F208" s="3" t="s">
        <v>0</v>
      </c>
      <c r="G208" s="3" t="s">
        <v>217</v>
      </c>
      <c r="H208" s="3" t="s">
        <v>214</v>
      </c>
      <c r="K208" s="2"/>
      <c r="L208" s="2"/>
    </row>
    <row r="209" spans="1:81" ht="15" hidden="1" customHeight="1">
      <c r="A209" s="1">
        <v>10046913</v>
      </c>
      <c r="B209" s="5">
        <v>41176</v>
      </c>
      <c r="C209" s="5">
        <v>41699</v>
      </c>
      <c r="D209" s="5">
        <v>41879.441053240742</v>
      </c>
      <c r="E209" s="7">
        <v>0</v>
      </c>
      <c r="F209" s="3" t="s">
        <v>0</v>
      </c>
      <c r="G209" s="3" t="s">
        <v>217</v>
      </c>
      <c r="H209" s="3" t="s">
        <v>214</v>
      </c>
      <c r="K209" s="2"/>
      <c r="L209" s="2"/>
    </row>
    <row r="210" spans="1:81" ht="15" hidden="1" customHeight="1">
      <c r="A210" s="1">
        <v>10048648</v>
      </c>
      <c r="B210" s="5">
        <v>41450</v>
      </c>
      <c r="C210" s="5">
        <v>41654</v>
      </c>
      <c r="D210" s="5">
        <v>41879.523819444446</v>
      </c>
      <c r="E210" s="7">
        <v>0</v>
      </c>
      <c r="F210" s="3" t="s">
        <v>4</v>
      </c>
      <c r="G210" s="3" t="s">
        <v>217</v>
      </c>
      <c r="H210" s="3" t="s">
        <v>214</v>
      </c>
      <c r="K210" s="2"/>
      <c r="L210" s="2"/>
    </row>
    <row r="211" spans="1:81" ht="15" hidden="1" customHeight="1">
      <c r="A211" s="1">
        <v>10048646</v>
      </c>
      <c r="B211" s="5">
        <v>41450</v>
      </c>
      <c r="C211" s="5">
        <v>41703</v>
      </c>
      <c r="D211" s="5">
        <v>41879.52449074074</v>
      </c>
      <c r="E211" s="7">
        <v>0</v>
      </c>
      <c r="F211" s="3" t="s">
        <v>4</v>
      </c>
      <c r="G211" s="3" t="s">
        <v>217</v>
      </c>
      <c r="H211" s="3" t="s">
        <v>214</v>
      </c>
      <c r="K211" s="2"/>
      <c r="L211" s="2"/>
    </row>
    <row r="212" spans="1:81" ht="15" hidden="1" customHeight="1">
      <c r="A212" s="1">
        <v>10048074</v>
      </c>
      <c r="B212" s="5">
        <v>41379</v>
      </c>
      <c r="C212" s="5">
        <v>41684</v>
      </c>
      <c r="D212" s="5">
        <v>41879.524988425925</v>
      </c>
      <c r="E212" s="7">
        <v>0</v>
      </c>
      <c r="F212" s="3" t="s">
        <v>8</v>
      </c>
      <c r="G212" s="3" t="s">
        <v>217</v>
      </c>
      <c r="H212" s="3" t="s">
        <v>214</v>
      </c>
      <c r="K212" s="2"/>
      <c r="L212" s="2"/>
    </row>
    <row r="213" spans="1:81" ht="15" hidden="1" customHeight="1">
      <c r="A213" s="1">
        <v>10049039</v>
      </c>
      <c r="B213" s="5">
        <v>41533.49659722222</v>
      </c>
      <c r="C213" s="5">
        <v>41685</v>
      </c>
      <c r="D213" s="5">
        <v>41879.552916666667</v>
      </c>
      <c r="E213" s="7">
        <v>0</v>
      </c>
      <c r="F213" s="3" t="s">
        <v>4</v>
      </c>
      <c r="G213" s="3" t="s">
        <v>217</v>
      </c>
      <c r="H213" s="3" t="s">
        <v>214</v>
      </c>
      <c r="K213" s="2"/>
      <c r="L213" s="2"/>
    </row>
    <row r="214" spans="1:81" ht="15" hidden="1" customHeight="1">
      <c r="A214" s="1">
        <v>10049040</v>
      </c>
      <c r="B214" s="5">
        <v>41533.501620370371</v>
      </c>
      <c r="C214" s="5">
        <v>41685</v>
      </c>
      <c r="D214" s="5">
        <v>41879.553402777776</v>
      </c>
      <c r="E214" s="7">
        <v>0</v>
      </c>
      <c r="F214" s="3" t="s">
        <v>4</v>
      </c>
      <c r="G214" s="3" t="s">
        <v>217</v>
      </c>
      <c r="H214" s="3" t="s">
        <v>214</v>
      </c>
      <c r="K214" s="2"/>
      <c r="L214" s="2"/>
    </row>
    <row r="215" spans="1:81" ht="15" hidden="1" customHeight="1">
      <c r="A215" s="1">
        <v>10049041</v>
      </c>
      <c r="B215" s="5">
        <v>41533.50545138889</v>
      </c>
      <c r="C215" s="5">
        <v>41685</v>
      </c>
      <c r="D215" s="5">
        <v>41879.553888888891</v>
      </c>
      <c r="E215" s="7">
        <v>0</v>
      </c>
      <c r="F215" s="3" t="s">
        <v>4</v>
      </c>
      <c r="G215" s="3" t="s">
        <v>217</v>
      </c>
      <c r="H215" s="3" t="s">
        <v>214</v>
      </c>
      <c r="K215" s="2"/>
      <c r="L215" s="2"/>
    </row>
    <row r="216" spans="1:81" ht="15" hidden="1" customHeight="1">
      <c r="A216" s="1">
        <v>10049042</v>
      </c>
      <c r="B216" s="5">
        <v>41533.51771990741</v>
      </c>
      <c r="C216" s="5">
        <v>41685</v>
      </c>
      <c r="D216" s="5">
        <v>41879.554189814815</v>
      </c>
      <c r="E216" s="7">
        <v>0</v>
      </c>
      <c r="F216" s="3" t="s">
        <v>4</v>
      </c>
      <c r="G216" s="3" t="s">
        <v>217</v>
      </c>
      <c r="H216" s="3" t="s">
        <v>214</v>
      </c>
      <c r="K216" s="2"/>
      <c r="L216" s="2"/>
    </row>
    <row r="217" spans="1:81" ht="15" hidden="1" customHeight="1">
      <c r="A217" s="1">
        <v>10049656</v>
      </c>
      <c r="B217" s="5">
        <v>41677.579074074078</v>
      </c>
      <c r="C217" s="5">
        <v>41791</v>
      </c>
      <c r="D217" s="5">
        <v>41879.554791666669</v>
      </c>
      <c r="E217" s="7">
        <v>0</v>
      </c>
      <c r="F217" s="3" t="s">
        <v>0</v>
      </c>
      <c r="G217" s="3" t="s">
        <v>217</v>
      </c>
      <c r="H217" s="3" t="s">
        <v>214</v>
      </c>
      <c r="K217" s="2"/>
      <c r="L217" s="2"/>
    </row>
    <row r="218" spans="1:81" ht="15" hidden="1" customHeight="1">
      <c r="A218" s="1">
        <v>10049650</v>
      </c>
      <c r="B218" s="5">
        <v>41676.608356481483</v>
      </c>
      <c r="C218" s="5">
        <v>41791</v>
      </c>
      <c r="D218" s="5">
        <v>41879.555486111109</v>
      </c>
      <c r="E218" s="7">
        <v>0</v>
      </c>
      <c r="F218" s="3" t="s">
        <v>0</v>
      </c>
      <c r="G218" s="3" t="s">
        <v>217</v>
      </c>
      <c r="H218" s="3" t="s">
        <v>214</v>
      </c>
      <c r="K218" s="2"/>
      <c r="L218" s="2"/>
    </row>
    <row r="219" spans="1:81" hidden="1">
      <c r="A219" s="1">
        <v>10048080</v>
      </c>
      <c r="B219" s="5">
        <v>41379</v>
      </c>
      <c r="C219" s="5">
        <v>41549</v>
      </c>
      <c r="D219" s="5">
        <v>41879.556168981479</v>
      </c>
      <c r="E219" s="7">
        <v>0</v>
      </c>
      <c r="F219" s="3" t="s">
        <v>7</v>
      </c>
      <c r="G219" s="3" t="s">
        <v>217</v>
      </c>
      <c r="H219" s="3" t="s">
        <v>214</v>
      </c>
      <c r="K219" s="2"/>
      <c r="L219" s="2"/>
    </row>
    <row r="220" spans="1:81" hidden="1">
      <c r="A220" s="1">
        <v>10048087</v>
      </c>
      <c r="B220" s="5">
        <v>41379</v>
      </c>
      <c r="C220" s="5">
        <v>41518</v>
      </c>
      <c r="D220" s="5">
        <v>41879.556342592594</v>
      </c>
      <c r="E220" s="7">
        <v>0</v>
      </c>
      <c r="F220" s="3" t="s">
        <v>8</v>
      </c>
      <c r="G220" s="3" t="s">
        <v>217</v>
      </c>
      <c r="H220" s="3" t="s">
        <v>214</v>
      </c>
      <c r="K220" s="2"/>
      <c r="L220" s="2"/>
    </row>
    <row r="221" spans="1:81" ht="60">
      <c r="A221" s="1">
        <v>10048743</v>
      </c>
      <c r="B221" s="5">
        <v>41467</v>
      </c>
      <c r="C221" s="5">
        <v>41623</v>
      </c>
      <c r="D221" s="5">
        <v>41880.435243055559</v>
      </c>
      <c r="E221" s="4">
        <v>4218.57</v>
      </c>
      <c r="F221" s="3" t="s">
        <v>4</v>
      </c>
      <c r="G221" s="8" t="s">
        <v>54</v>
      </c>
      <c r="H221" s="3" t="s">
        <v>50</v>
      </c>
      <c r="I221" s="28"/>
      <c r="J221" s="28"/>
      <c r="K221" s="28"/>
      <c r="L221" s="28"/>
      <c r="M221" s="28"/>
      <c r="N221" s="28"/>
      <c r="O221" s="28"/>
      <c r="P221" s="28"/>
      <c r="Q221" s="28"/>
      <c r="R221" s="28"/>
      <c r="S221" s="28"/>
      <c r="T221" s="28">
        <f>($E221*($H$1/12))/2</f>
        <v>17.577375</v>
      </c>
      <c r="U221" s="28">
        <f t="shared" ref="U221:AZ221" si="95">($E221*($H$1/12))</f>
        <v>35.15475</v>
      </c>
      <c r="V221" s="28">
        <f t="shared" si="95"/>
        <v>35.15475</v>
      </c>
      <c r="W221" s="28">
        <f t="shared" si="95"/>
        <v>35.15475</v>
      </c>
      <c r="X221" s="28">
        <f t="shared" si="95"/>
        <v>35.15475</v>
      </c>
      <c r="Y221" s="28">
        <f t="shared" si="95"/>
        <v>35.15475</v>
      </c>
      <c r="Z221" s="28">
        <f t="shared" si="95"/>
        <v>35.15475</v>
      </c>
      <c r="AA221" s="28">
        <f t="shared" si="95"/>
        <v>35.15475</v>
      </c>
      <c r="AB221" s="28">
        <f t="shared" si="95"/>
        <v>35.15475</v>
      </c>
      <c r="AC221" s="28">
        <f t="shared" si="95"/>
        <v>35.15475</v>
      </c>
      <c r="AD221" s="28">
        <f t="shared" si="95"/>
        <v>35.15475</v>
      </c>
      <c r="AE221" s="28">
        <f t="shared" si="95"/>
        <v>35.15475</v>
      </c>
      <c r="AF221" s="28">
        <f t="shared" si="95"/>
        <v>35.15475</v>
      </c>
      <c r="AG221" s="28">
        <f t="shared" si="95"/>
        <v>35.15475</v>
      </c>
      <c r="AH221" s="28">
        <f t="shared" si="95"/>
        <v>35.15475</v>
      </c>
      <c r="AI221" s="28">
        <f t="shared" si="95"/>
        <v>35.15475</v>
      </c>
      <c r="AJ221" s="28">
        <f t="shared" si="95"/>
        <v>35.15475</v>
      </c>
      <c r="AK221" s="28">
        <f t="shared" si="95"/>
        <v>35.15475</v>
      </c>
      <c r="AL221" s="28">
        <f t="shared" si="95"/>
        <v>35.15475</v>
      </c>
      <c r="AM221" s="28">
        <f t="shared" si="95"/>
        <v>35.15475</v>
      </c>
      <c r="AN221" s="28">
        <f t="shared" si="95"/>
        <v>35.15475</v>
      </c>
      <c r="AO221" s="28">
        <f t="shared" si="95"/>
        <v>35.15475</v>
      </c>
      <c r="AP221" s="28">
        <f t="shared" si="95"/>
        <v>35.15475</v>
      </c>
      <c r="AQ221" s="28">
        <f t="shared" si="95"/>
        <v>35.15475</v>
      </c>
      <c r="AR221" s="28">
        <f t="shared" si="95"/>
        <v>35.15475</v>
      </c>
      <c r="AS221" s="28">
        <f t="shared" si="95"/>
        <v>35.15475</v>
      </c>
      <c r="AT221" s="28">
        <f t="shared" si="95"/>
        <v>35.15475</v>
      </c>
      <c r="AU221" s="28">
        <f t="shared" si="95"/>
        <v>35.15475</v>
      </c>
      <c r="AV221" s="28">
        <f t="shared" si="95"/>
        <v>35.15475</v>
      </c>
      <c r="AW221" s="28">
        <f t="shared" si="95"/>
        <v>35.15475</v>
      </c>
      <c r="AX221" s="28">
        <f t="shared" si="95"/>
        <v>35.15475</v>
      </c>
      <c r="AY221" s="28">
        <f t="shared" si="95"/>
        <v>35.15475</v>
      </c>
      <c r="AZ221" s="28">
        <f t="shared" si="95"/>
        <v>35.15475</v>
      </c>
      <c r="BA221" s="28">
        <f t="shared" ref="BA221:CB221" si="96">($E221*($H$1/12))</f>
        <v>35.15475</v>
      </c>
      <c r="BB221" s="28">
        <f t="shared" si="96"/>
        <v>35.15475</v>
      </c>
      <c r="BC221" s="28">
        <f t="shared" si="96"/>
        <v>35.15475</v>
      </c>
      <c r="BD221" s="28">
        <f t="shared" si="96"/>
        <v>35.15475</v>
      </c>
      <c r="BE221" s="28">
        <f t="shared" si="96"/>
        <v>35.15475</v>
      </c>
      <c r="BF221" s="28">
        <f t="shared" si="96"/>
        <v>35.15475</v>
      </c>
      <c r="BG221" s="28">
        <f t="shared" si="96"/>
        <v>35.15475</v>
      </c>
      <c r="BH221" s="28">
        <f t="shared" si="96"/>
        <v>35.15475</v>
      </c>
      <c r="BI221" s="28">
        <f t="shared" si="96"/>
        <v>35.15475</v>
      </c>
      <c r="BJ221" s="28">
        <f t="shared" si="96"/>
        <v>35.15475</v>
      </c>
      <c r="BK221" s="28">
        <f t="shared" si="96"/>
        <v>35.15475</v>
      </c>
      <c r="BL221" s="28">
        <f t="shared" si="96"/>
        <v>35.15475</v>
      </c>
      <c r="BM221" s="28">
        <f t="shared" si="96"/>
        <v>35.15475</v>
      </c>
      <c r="BN221" s="28">
        <f t="shared" si="96"/>
        <v>35.15475</v>
      </c>
      <c r="BO221" s="28">
        <f t="shared" si="96"/>
        <v>35.15475</v>
      </c>
      <c r="BP221" s="28">
        <f t="shared" si="96"/>
        <v>35.15475</v>
      </c>
      <c r="BQ221" s="28">
        <f t="shared" si="96"/>
        <v>35.15475</v>
      </c>
      <c r="BR221" s="28">
        <f t="shared" si="96"/>
        <v>35.15475</v>
      </c>
      <c r="BS221" s="28">
        <f t="shared" si="96"/>
        <v>35.15475</v>
      </c>
      <c r="BT221" s="28">
        <f t="shared" si="96"/>
        <v>35.15475</v>
      </c>
      <c r="BU221" s="28">
        <f t="shared" si="96"/>
        <v>35.15475</v>
      </c>
      <c r="BV221" s="28">
        <f t="shared" si="96"/>
        <v>35.15475</v>
      </c>
      <c r="BW221" s="28">
        <f t="shared" si="96"/>
        <v>35.15475</v>
      </c>
      <c r="BX221" s="28">
        <f t="shared" si="96"/>
        <v>35.15475</v>
      </c>
      <c r="BY221" s="28">
        <f t="shared" si="96"/>
        <v>35.15475</v>
      </c>
      <c r="BZ221" s="28">
        <f t="shared" si="96"/>
        <v>35.15475</v>
      </c>
      <c r="CA221" s="28">
        <f t="shared" si="96"/>
        <v>35.15475</v>
      </c>
      <c r="CB221" s="28">
        <f t="shared" si="96"/>
        <v>35.15475</v>
      </c>
      <c r="CC221" s="6"/>
    </row>
    <row r="222" spans="1:81" ht="15" hidden="1" customHeight="1">
      <c r="A222" s="1">
        <v>10049592</v>
      </c>
      <c r="B222" s="5">
        <v>41670.6955787037</v>
      </c>
      <c r="C222" s="5">
        <v>41684</v>
      </c>
      <c r="D222" s="5">
        <v>41892.391689814816</v>
      </c>
      <c r="E222" s="7">
        <v>0</v>
      </c>
      <c r="F222" s="3" t="s">
        <v>0</v>
      </c>
      <c r="G222" s="3" t="s">
        <v>217</v>
      </c>
      <c r="H222" s="3" t="s">
        <v>214</v>
      </c>
      <c r="K222" s="2"/>
      <c r="L222" s="2"/>
    </row>
    <row r="223" spans="1:81" ht="15" hidden="1" customHeight="1">
      <c r="A223" s="1">
        <v>10049538</v>
      </c>
      <c r="B223" s="5">
        <v>41662.658113425925</v>
      </c>
      <c r="C223" s="5">
        <v>41796</v>
      </c>
      <c r="D223" s="5">
        <v>41897.378923611112</v>
      </c>
      <c r="E223" s="7">
        <v>0</v>
      </c>
      <c r="F223" s="3" t="s">
        <v>0</v>
      </c>
      <c r="G223" s="3" t="s">
        <v>217</v>
      </c>
      <c r="H223" s="3" t="s">
        <v>214</v>
      </c>
      <c r="K223" s="2"/>
      <c r="L223" s="2"/>
    </row>
    <row r="224" spans="1:81" ht="15" hidden="1" customHeight="1">
      <c r="A224" s="1">
        <v>10049537</v>
      </c>
      <c r="B224" s="5">
        <v>41662.64162037037</v>
      </c>
      <c r="C224" s="5">
        <v>41845</v>
      </c>
      <c r="D224" s="5">
        <v>41897.379513888889</v>
      </c>
      <c r="E224" s="7">
        <v>0</v>
      </c>
      <c r="F224" s="3" t="s">
        <v>0</v>
      </c>
      <c r="G224" s="3" t="s">
        <v>217</v>
      </c>
      <c r="H224" s="3" t="s">
        <v>214</v>
      </c>
      <c r="K224" s="2"/>
      <c r="L224" s="2"/>
    </row>
    <row r="225" spans="1:80" ht="15" hidden="1" customHeight="1">
      <c r="A225" s="1">
        <v>10049072</v>
      </c>
      <c r="B225" s="5">
        <v>41543.370034722226</v>
      </c>
      <c r="C225" s="5">
        <v>41729</v>
      </c>
      <c r="D225" s="5">
        <v>41897.38077546296</v>
      </c>
      <c r="E225" s="7">
        <v>0</v>
      </c>
      <c r="F225" s="3" t="s">
        <v>5</v>
      </c>
      <c r="G225" s="3" t="s">
        <v>217</v>
      </c>
      <c r="H225" s="3" t="s">
        <v>214</v>
      </c>
      <c r="K225" s="2"/>
      <c r="L225" s="2"/>
    </row>
    <row r="226" spans="1:80" ht="30" customHeight="1">
      <c r="A226" s="1">
        <v>10050657</v>
      </c>
      <c r="B226" s="5">
        <v>41876.644733796296</v>
      </c>
      <c r="C226" s="5">
        <v>41907</v>
      </c>
      <c r="D226" s="5">
        <v>41907.786030092589</v>
      </c>
      <c r="E226" s="4">
        <v>2859.87</v>
      </c>
      <c r="F226" s="3" t="s">
        <v>6</v>
      </c>
      <c r="G226" s="8" t="s">
        <v>73</v>
      </c>
      <c r="H226" s="3" t="s">
        <v>67</v>
      </c>
      <c r="K226" s="2"/>
      <c r="L226" s="2"/>
      <c r="AC226" s="28">
        <f>($E226*($H$1/12)/2)</f>
        <v>11.916124999999999</v>
      </c>
      <c r="AD226" s="28">
        <f>($E226*($H$1/12))</f>
        <v>23.832249999999998</v>
      </c>
      <c r="AE226" s="28">
        <f t="shared" ref="AE226:CB227" si="97">($E226*($H$1/12))</f>
        <v>23.832249999999998</v>
      </c>
      <c r="AF226" s="28">
        <f t="shared" si="97"/>
        <v>23.832249999999998</v>
      </c>
      <c r="AG226" s="28">
        <f t="shared" si="97"/>
        <v>23.832249999999998</v>
      </c>
      <c r="AH226" s="28">
        <f t="shared" si="97"/>
        <v>23.832249999999998</v>
      </c>
      <c r="AI226" s="28">
        <f t="shared" si="97"/>
        <v>23.832249999999998</v>
      </c>
      <c r="AJ226" s="28">
        <f t="shared" si="97"/>
        <v>23.832249999999998</v>
      </c>
      <c r="AK226" s="28">
        <f t="shared" si="97"/>
        <v>23.832249999999998</v>
      </c>
      <c r="AL226" s="28">
        <f t="shared" si="97"/>
        <v>23.832249999999998</v>
      </c>
      <c r="AM226" s="28">
        <f t="shared" si="97"/>
        <v>23.832249999999998</v>
      </c>
      <c r="AN226" s="28">
        <f t="shared" si="97"/>
        <v>23.832249999999998</v>
      </c>
      <c r="AO226" s="28">
        <f t="shared" si="97"/>
        <v>23.832249999999998</v>
      </c>
      <c r="AP226" s="28">
        <f t="shared" si="97"/>
        <v>23.832249999999998</v>
      </c>
      <c r="AQ226" s="28">
        <f t="shared" si="97"/>
        <v>23.832249999999998</v>
      </c>
      <c r="AR226" s="28">
        <f t="shared" si="97"/>
        <v>23.832249999999998</v>
      </c>
      <c r="AS226" s="28">
        <f t="shared" si="97"/>
        <v>23.832249999999998</v>
      </c>
      <c r="AT226" s="28">
        <f t="shared" si="97"/>
        <v>23.832249999999998</v>
      </c>
      <c r="AU226" s="28">
        <f t="shared" si="97"/>
        <v>23.832249999999998</v>
      </c>
      <c r="AV226" s="28">
        <f t="shared" si="97"/>
        <v>23.832249999999998</v>
      </c>
      <c r="AW226" s="28">
        <f t="shared" si="97"/>
        <v>23.832249999999998</v>
      </c>
      <c r="AX226" s="28">
        <f t="shared" si="97"/>
        <v>23.832249999999998</v>
      </c>
      <c r="AY226" s="28">
        <f t="shared" si="97"/>
        <v>23.832249999999998</v>
      </c>
      <c r="AZ226" s="28">
        <f t="shared" si="97"/>
        <v>23.832249999999998</v>
      </c>
      <c r="BA226" s="28">
        <f t="shared" si="97"/>
        <v>23.832249999999998</v>
      </c>
      <c r="BB226" s="28">
        <f t="shared" si="97"/>
        <v>23.832249999999998</v>
      </c>
      <c r="BC226" s="28">
        <f t="shared" si="97"/>
        <v>23.832249999999998</v>
      </c>
      <c r="BD226" s="28">
        <f t="shared" si="97"/>
        <v>23.832249999999998</v>
      </c>
      <c r="BE226" s="28">
        <f t="shared" si="97"/>
        <v>23.832249999999998</v>
      </c>
      <c r="BF226" s="28">
        <f t="shared" si="97"/>
        <v>23.832249999999998</v>
      </c>
      <c r="BG226" s="28">
        <f t="shared" si="97"/>
        <v>23.832249999999998</v>
      </c>
      <c r="BH226" s="28">
        <f t="shared" si="97"/>
        <v>23.832249999999998</v>
      </c>
      <c r="BI226" s="28">
        <f t="shared" si="97"/>
        <v>23.832249999999998</v>
      </c>
      <c r="BJ226" s="28">
        <f t="shared" si="97"/>
        <v>23.832249999999998</v>
      </c>
      <c r="BK226" s="28">
        <f t="shared" si="97"/>
        <v>23.832249999999998</v>
      </c>
      <c r="BL226" s="28">
        <f t="shared" si="97"/>
        <v>23.832249999999998</v>
      </c>
      <c r="BM226" s="28">
        <f t="shared" si="97"/>
        <v>23.832249999999998</v>
      </c>
      <c r="BN226" s="28">
        <f t="shared" si="97"/>
        <v>23.832249999999998</v>
      </c>
      <c r="BO226" s="28">
        <f t="shared" si="97"/>
        <v>23.832249999999998</v>
      </c>
      <c r="BP226" s="28">
        <f t="shared" si="97"/>
        <v>23.832249999999998</v>
      </c>
      <c r="BQ226" s="28">
        <f t="shared" si="97"/>
        <v>23.832249999999998</v>
      </c>
      <c r="BR226" s="28">
        <f t="shared" si="97"/>
        <v>23.832249999999998</v>
      </c>
      <c r="BS226" s="28">
        <f t="shared" si="97"/>
        <v>23.832249999999998</v>
      </c>
      <c r="BT226" s="28">
        <f t="shared" si="97"/>
        <v>23.832249999999998</v>
      </c>
      <c r="BU226" s="28">
        <f t="shared" si="97"/>
        <v>23.832249999999998</v>
      </c>
      <c r="BV226" s="28">
        <f t="shared" si="97"/>
        <v>23.832249999999998</v>
      </c>
      <c r="BW226" s="28">
        <f t="shared" si="97"/>
        <v>23.832249999999998</v>
      </c>
      <c r="BX226" s="28">
        <f t="shared" si="97"/>
        <v>23.832249999999998</v>
      </c>
      <c r="BY226" s="28">
        <f t="shared" si="97"/>
        <v>23.832249999999998</v>
      </c>
      <c r="BZ226" s="28">
        <f t="shared" si="97"/>
        <v>23.832249999999998</v>
      </c>
      <c r="CA226" s="28">
        <f t="shared" si="97"/>
        <v>23.832249999999998</v>
      </c>
      <c r="CB226" s="28">
        <f t="shared" si="97"/>
        <v>23.832249999999998</v>
      </c>
    </row>
    <row r="227" spans="1:80" ht="45" customHeight="1">
      <c r="A227" s="1">
        <v>10043965</v>
      </c>
      <c r="B227" s="5">
        <v>40927</v>
      </c>
      <c r="C227" s="5">
        <v>41751</v>
      </c>
      <c r="D227" s="5">
        <v>41910.914224537039</v>
      </c>
      <c r="E227" s="4">
        <v>34855.199999999997</v>
      </c>
      <c r="F227" s="3" t="s">
        <v>0</v>
      </c>
      <c r="G227" s="8" t="s">
        <v>140</v>
      </c>
      <c r="H227" s="3" t="s">
        <v>134</v>
      </c>
      <c r="K227" s="2"/>
      <c r="L227" s="2"/>
      <c r="X227" s="28">
        <f>($E227*($H$1/12)/2)</f>
        <v>145.22999999999999</v>
      </c>
      <c r="Y227" s="28">
        <f>($E227*($H$1/12))</f>
        <v>290.45999999999998</v>
      </c>
      <c r="Z227" s="28">
        <f t="shared" ref="Z227:AD227" si="98">($E227*($H$1/12))</f>
        <v>290.45999999999998</v>
      </c>
      <c r="AA227" s="28">
        <f t="shared" si="98"/>
        <v>290.45999999999998</v>
      </c>
      <c r="AB227" s="28">
        <f t="shared" si="98"/>
        <v>290.45999999999998</v>
      </c>
      <c r="AC227" s="28">
        <f t="shared" si="98"/>
        <v>290.45999999999998</v>
      </c>
      <c r="AD227" s="28">
        <f t="shared" si="98"/>
        <v>290.45999999999998</v>
      </c>
      <c r="AE227" s="28">
        <f t="shared" si="97"/>
        <v>290.45999999999998</v>
      </c>
      <c r="AF227" s="28">
        <f t="shared" si="97"/>
        <v>290.45999999999998</v>
      </c>
      <c r="AG227" s="28">
        <f t="shared" si="97"/>
        <v>290.45999999999998</v>
      </c>
      <c r="AH227" s="28">
        <f t="shared" si="97"/>
        <v>290.45999999999998</v>
      </c>
      <c r="AI227" s="28">
        <f t="shared" si="97"/>
        <v>290.45999999999998</v>
      </c>
      <c r="AJ227" s="28">
        <f t="shared" si="97"/>
        <v>290.45999999999998</v>
      </c>
      <c r="AK227" s="28">
        <f t="shared" si="97"/>
        <v>290.45999999999998</v>
      </c>
      <c r="AL227" s="28">
        <f t="shared" si="97"/>
        <v>290.45999999999998</v>
      </c>
      <c r="AM227" s="28">
        <f t="shared" si="97"/>
        <v>290.45999999999998</v>
      </c>
      <c r="AN227" s="28">
        <f t="shared" si="97"/>
        <v>290.45999999999998</v>
      </c>
      <c r="AO227" s="28">
        <f t="shared" si="97"/>
        <v>290.45999999999998</v>
      </c>
      <c r="AP227" s="28">
        <f t="shared" si="97"/>
        <v>290.45999999999998</v>
      </c>
      <c r="AQ227" s="28">
        <f t="shared" si="97"/>
        <v>290.45999999999998</v>
      </c>
      <c r="AR227" s="28">
        <f t="shared" si="97"/>
        <v>290.45999999999998</v>
      </c>
      <c r="AS227" s="28">
        <f t="shared" si="97"/>
        <v>290.45999999999998</v>
      </c>
      <c r="AT227" s="28">
        <f t="shared" si="97"/>
        <v>290.45999999999998</v>
      </c>
      <c r="AU227" s="28">
        <f t="shared" si="97"/>
        <v>290.45999999999998</v>
      </c>
      <c r="AV227" s="28">
        <f t="shared" si="97"/>
        <v>290.45999999999998</v>
      </c>
      <c r="AW227" s="28">
        <f t="shared" si="97"/>
        <v>290.45999999999998</v>
      </c>
      <c r="AX227" s="28">
        <f t="shared" si="97"/>
        <v>290.45999999999998</v>
      </c>
      <c r="AY227" s="28">
        <f t="shared" si="97"/>
        <v>290.45999999999998</v>
      </c>
      <c r="AZ227" s="28">
        <f t="shared" si="97"/>
        <v>290.45999999999998</v>
      </c>
      <c r="BA227" s="28">
        <f t="shared" si="97"/>
        <v>290.45999999999998</v>
      </c>
      <c r="BB227" s="28">
        <f t="shared" si="97"/>
        <v>290.45999999999998</v>
      </c>
      <c r="BC227" s="28">
        <f t="shared" si="97"/>
        <v>290.45999999999998</v>
      </c>
      <c r="BD227" s="28">
        <f t="shared" si="97"/>
        <v>290.45999999999998</v>
      </c>
      <c r="BE227" s="28">
        <f t="shared" si="97"/>
        <v>290.45999999999998</v>
      </c>
      <c r="BF227" s="28">
        <f t="shared" si="97"/>
        <v>290.45999999999998</v>
      </c>
      <c r="BG227" s="28">
        <f t="shared" si="97"/>
        <v>290.45999999999998</v>
      </c>
      <c r="BH227" s="28">
        <f t="shared" si="97"/>
        <v>290.45999999999998</v>
      </c>
      <c r="BI227" s="28">
        <f t="shared" si="97"/>
        <v>290.45999999999998</v>
      </c>
      <c r="BJ227" s="28">
        <f t="shared" si="97"/>
        <v>290.45999999999998</v>
      </c>
      <c r="BK227" s="28">
        <f t="shared" si="97"/>
        <v>290.45999999999998</v>
      </c>
      <c r="BL227" s="28">
        <f t="shared" si="97"/>
        <v>290.45999999999998</v>
      </c>
      <c r="BM227" s="28">
        <f t="shared" si="97"/>
        <v>290.45999999999998</v>
      </c>
      <c r="BN227" s="28">
        <f t="shared" si="97"/>
        <v>290.45999999999998</v>
      </c>
      <c r="BO227" s="28">
        <f t="shared" si="97"/>
        <v>290.45999999999998</v>
      </c>
      <c r="BP227" s="28">
        <f t="shared" si="97"/>
        <v>290.45999999999998</v>
      </c>
      <c r="BQ227" s="28">
        <f t="shared" si="97"/>
        <v>290.45999999999998</v>
      </c>
      <c r="BR227" s="28">
        <f t="shared" si="97"/>
        <v>290.45999999999998</v>
      </c>
      <c r="BS227" s="28">
        <f t="shared" si="97"/>
        <v>290.45999999999998</v>
      </c>
      <c r="BT227" s="28">
        <f t="shared" si="97"/>
        <v>290.45999999999998</v>
      </c>
      <c r="BU227" s="28">
        <f t="shared" si="97"/>
        <v>290.45999999999998</v>
      </c>
      <c r="BV227" s="28">
        <f t="shared" si="97"/>
        <v>290.45999999999998</v>
      </c>
      <c r="BW227" s="28">
        <f t="shared" si="97"/>
        <v>290.45999999999998</v>
      </c>
      <c r="BX227" s="28">
        <f t="shared" si="97"/>
        <v>290.45999999999998</v>
      </c>
      <c r="BY227" s="28">
        <f t="shared" si="97"/>
        <v>290.45999999999998</v>
      </c>
      <c r="BZ227" s="28">
        <f t="shared" si="97"/>
        <v>290.45999999999998</v>
      </c>
      <c r="CA227" s="28">
        <f t="shared" si="97"/>
        <v>290.45999999999998</v>
      </c>
      <c r="CB227" s="28">
        <f t="shared" si="97"/>
        <v>290.45999999999998</v>
      </c>
    </row>
    <row r="228" spans="1:80" ht="15" hidden="1" customHeight="1">
      <c r="A228" s="1">
        <v>10049345</v>
      </c>
      <c r="B228" s="5">
        <v>41619.424189814818</v>
      </c>
      <c r="C228" s="5">
        <v>41712</v>
      </c>
      <c r="D228" s="5">
        <v>41910.917673611111</v>
      </c>
      <c r="E228" s="7">
        <v>0</v>
      </c>
      <c r="F228" s="3" t="s">
        <v>5</v>
      </c>
      <c r="G228" s="3" t="s">
        <v>217</v>
      </c>
      <c r="H228" s="3" t="s">
        <v>214</v>
      </c>
      <c r="K228" s="2"/>
      <c r="L228" s="2"/>
    </row>
    <row r="229" spans="1:80" ht="15" hidden="1" customHeight="1">
      <c r="A229" s="1">
        <v>10050253</v>
      </c>
      <c r="B229" s="5">
        <v>41796.500578703701</v>
      </c>
      <c r="C229" s="5">
        <v>41869</v>
      </c>
      <c r="D229" s="5">
        <v>41910.925115740742</v>
      </c>
      <c r="E229" s="7">
        <v>0</v>
      </c>
      <c r="F229" s="3" t="s">
        <v>186</v>
      </c>
      <c r="G229" s="3" t="s">
        <v>217</v>
      </c>
      <c r="H229" s="3" t="s">
        <v>214</v>
      </c>
      <c r="K229" s="2"/>
      <c r="L229" s="2"/>
    </row>
    <row r="230" spans="1:80" ht="15" hidden="1" customHeight="1">
      <c r="A230" s="1">
        <v>10049043</v>
      </c>
      <c r="B230" s="5">
        <v>41533.651956018519</v>
      </c>
      <c r="C230" s="5">
        <v>41759</v>
      </c>
      <c r="D230" s="5">
        <v>41912.68787037037</v>
      </c>
      <c r="E230" s="7">
        <v>0</v>
      </c>
      <c r="F230" s="3" t="s">
        <v>4</v>
      </c>
      <c r="G230" s="3" t="s">
        <v>217</v>
      </c>
      <c r="H230" s="3" t="s">
        <v>214</v>
      </c>
      <c r="K230" s="2"/>
      <c r="L230" s="2"/>
    </row>
    <row r="231" spans="1:80" ht="15" hidden="1" customHeight="1">
      <c r="A231" s="1">
        <v>10049067</v>
      </c>
      <c r="B231" s="5">
        <v>41541.617002314815</v>
      </c>
      <c r="C231" s="5">
        <v>41760</v>
      </c>
      <c r="D231" s="5">
        <v>41922.440104166664</v>
      </c>
      <c r="E231" s="7">
        <v>0</v>
      </c>
      <c r="F231" s="3" t="s">
        <v>5</v>
      </c>
      <c r="G231" s="3" t="s">
        <v>217</v>
      </c>
      <c r="H231" s="3" t="s">
        <v>214</v>
      </c>
      <c r="K231" s="2"/>
      <c r="L231" s="2"/>
    </row>
    <row r="232" spans="1:80" ht="15" hidden="1" customHeight="1">
      <c r="A232" s="1">
        <v>10049948</v>
      </c>
      <c r="B232" s="5">
        <v>41745.611620370371</v>
      </c>
      <c r="C232" s="5">
        <v>41806</v>
      </c>
      <c r="D232" s="5">
        <v>41939.927858796298</v>
      </c>
      <c r="E232" s="7">
        <v>0</v>
      </c>
      <c r="F232" s="3" t="s">
        <v>186</v>
      </c>
      <c r="G232" s="3" t="s">
        <v>217</v>
      </c>
      <c r="H232" s="3" t="s">
        <v>214</v>
      </c>
      <c r="K232" s="2"/>
      <c r="L232" s="2"/>
    </row>
    <row r="233" spans="1:80" ht="15" hidden="1" customHeight="1">
      <c r="A233" s="1">
        <v>10049157</v>
      </c>
      <c r="B233" s="5">
        <v>41570.686481481483</v>
      </c>
      <c r="C233" s="5">
        <v>41894</v>
      </c>
      <c r="D233" s="5">
        <v>41962.645891203705</v>
      </c>
      <c r="E233" s="7">
        <v>0</v>
      </c>
      <c r="F233" s="3" t="s">
        <v>5</v>
      </c>
      <c r="G233" s="3" t="s">
        <v>217</v>
      </c>
      <c r="H233" s="3" t="s">
        <v>214</v>
      </c>
      <c r="K233" s="2"/>
      <c r="L233" s="2"/>
    </row>
    <row r="234" spans="1:80" ht="15" hidden="1" customHeight="1">
      <c r="A234" s="1">
        <v>10049539</v>
      </c>
      <c r="B234" s="5">
        <v>41663.394791666666</v>
      </c>
      <c r="C234" s="5">
        <v>41884</v>
      </c>
      <c r="D234" s="5">
        <v>41962.647094907406</v>
      </c>
      <c r="E234" s="7">
        <v>0</v>
      </c>
      <c r="F234" s="3" t="s">
        <v>0</v>
      </c>
      <c r="G234" s="3" t="s">
        <v>217</v>
      </c>
      <c r="H234" s="3" t="s">
        <v>214</v>
      </c>
      <c r="K234" s="2"/>
      <c r="L234" s="2"/>
    </row>
    <row r="235" spans="1:80" hidden="1">
      <c r="A235" s="1">
        <v>10049066</v>
      </c>
      <c r="B235" s="5">
        <v>41541.610682870371</v>
      </c>
      <c r="C235" s="5">
        <v>41639</v>
      </c>
      <c r="D235" s="5">
        <v>41967.654930555553</v>
      </c>
      <c r="E235" s="7">
        <v>0</v>
      </c>
      <c r="F235" s="3" t="s">
        <v>5</v>
      </c>
      <c r="G235" s="3" t="s">
        <v>217</v>
      </c>
      <c r="H235" s="3" t="s">
        <v>214</v>
      </c>
      <c r="K235" s="2"/>
      <c r="L235" s="2"/>
    </row>
    <row r="236" spans="1:80" ht="15" hidden="1" customHeight="1">
      <c r="A236" s="1">
        <v>10049264</v>
      </c>
      <c r="B236" s="5">
        <v>41597.598541666666</v>
      </c>
      <c r="C236" s="5">
        <v>41781</v>
      </c>
      <c r="D236" s="5">
        <v>41968.444120370368</v>
      </c>
      <c r="E236" s="7">
        <v>0</v>
      </c>
      <c r="F236" s="3" t="s">
        <v>5</v>
      </c>
      <c r="G236" s="3" t="s">
        <v>217</v>
      </c>
      <c r="H236" s="3" t="s">
        <v>214</v>
      </c>
      <c r="K236" s="2"/>
      <c r="L236" s="2"/>
    </row>
    <row r="237" spans="1:80" ht="15" hidden="1" customHeight="1">
      <c r="A237" s="1">
        <v>10050235</v>
      </c>
      <c r="B237" s="5">
        <v>41787.534351851849</v>
      </c>
      <c r="C237" s="5">
        <v>41821</v>
      </c>
      <c r="D237" s="5">
        <v>41974.333912037036</v>
      </c>
      <c r="E237" s="7">
        <v>0</v>
      </c>
      <c r="F237" s="3" t="s">
        <v>186</v>
      </c>
      <c r="G237" s="3" t="s">
        <v>217</v>
      </c>
      <c r="H237" s="3" t="s">
        <v>214</v>
      </c>
      <c r="K237" s="2"/>
      <c r="L237" s="2"/>
    </row>
    <row r="238" spans="1:80" ht="15" hidden="1" customHeight="1">
      <c r="A238" s="1">
        <v>10049287</v>
      </c>
      <c r="B238" s="5">
        <v>41605.403819444444</v>
      </c>
      <c r="C238" s="5">
        <v>41883</v>
      </c>
      <c r="D238" s="5">
        <v>41980.90353009259</v>
      </c>
      <c r="E238" s="7">
        <v>0</v>
      </c>
      <c r="F238" s="3" t="s">
        <v>5</v>
      </c>
      <c r="G238" s="3" t="s">
        <v>217</v>
      </c>
      <c r="H238" s="3" t="s">
        <v>214</v>
      </c>
      <c r="K238" s="2"/>
      <c r="L238" s="2"/>
    </row>
    <row r="239" spans="1:80" ht="45" customHeight="1">
      <c r="A239" s="1">
        <v>10049014</v>
      </c>
      <c r="B239" s="5">
        <v>41526.405358796299</v>
      </c>
      <c r="C239" s="5">
        <v>41791</v>
      </c>
      <c r="D239" s="5">
        <v>41980.911909722221</v>
      </c>
      <c r="E239" s="4">
        <v>4516.1400000000003</v>
      </c>
      <c r="F239" s="3" t="s">
        <v>4</v>
      </c>
      <c r="G239" s="8" t="s">
        <v>53</v>
      </c>
      <c r="H239" s="3" t="s">
        <v>50</v>
      </c>
      <c r="K239" s="2"/>
      <c r="L239" s="2"/>
      <c r="Z239" s="28">
        <f>($E239*($H$1/12)/2)</f>
        <v>18.817250000000001</v>
      </c>
      <c r="AA239" s="28">
        <f>($E239*($H$1/12))</f>
        <v>37.634500000000003</v>
      </c>
      <c r="AB239" s="28">
        <f t="shared" ref="AB239:CB239" si="99">($E239*($H$1/12))</f>
        <v>37.634500000000003</v>
      </c>
      <c r="AC239" s="28">
        <f t="shared" si="99"/>
        <v>37.634500000000003</v>
      </c>
      <c r="AD239" s="28">
        <f t="shared" si="99"/>
        <v>37.634500000000003</v>
      </c>
      <c r="AE239" s="28">
        <f t="shared" si="99"/>
        <v>37.634500000000003</v>
      </c>
      <c r="AF239" s="28">
        <f t="shared" si="99"/>
        <v>37.634500000000003</v>
      </c>
      <c r="AG239" s="28">
        <f t="shared" si="99"/>
        <v>37.634500000000003</v>
      </c>
      <c r="AH239" s="28">
        <f t="shared" si="99"/>
        <v>37.634500000000003</v>
      </c>
      <c r="AI239" s="28">
        <f t="shared" si="99"/>
        <v>37.634500000000003</v>
      </c>
      <c r="AJ239" s="28">
        <f t="shared" si="99"/>
        <v>37.634500000000003</v>
      </c>
      <c r="AK239" s="28">
        <f t="shared" si="99"/>
        <v>37.634500000000003</v>
      </c>
      <c r="AL239" s="28">
        <f t="shared" si="99"/>
        <v>37.634500000000003</v>
      </c>
      <c r="AM239" s="28">
        <f t="shared" si="99"/>
        <v>37.634500000000003</v>
      </c>
      <c r="AN239" s="28">
        <f t="shared" si="99"/>
        <v>37.634500000000003</v>
      </c>
      <c r="AO239" s="28">
        <f t="shared" si="99"/>
        <v>37.634500000000003</v>
      </c>
      <c r="AP239" s="28">
        <f t="shared" si="99"/>
        <v>37.634500000000003</v>
      </c>
      <c r="AQ239" s="28">
        <f t="shared" si="99"/>
        <v>37.634500000000003</v>
      </c>
      <c r="AR239" s="28">
        <f t="shared" si="99"/>
        <v>37.634500000000003</v>
      </c>
      <c r="AS239" s="28">
        <f t="shared" si="99"/>
        <v>37.634500000000003</v>
      </c>
      <c r="AT239" s="28">
        <f t="shared" si="99"/>
        <v>37.634500000000003</v>
      </c>
      <c r="AU239" s="28">
        <f t="shared" si="99"/>
        <v>37.634500000000003</v>
      </c>
      <c r="AV239" s="28">
        <f t="shared" si="99"/>
        <v>37.634500000000003</v>
      </c>
      <c r="AW239" s="28">
        <f t="shared" si="99"/>
        <v>37.634500000000003</v>
      </c>
      <c r="AX239" s="28">
        <f t="shared" si="99"/>
        <v>37.634500000000003</v>
      </c>
      <c r="AY239" s="28">
        <f t="shared" si="99"/>
        <v>37.634500000000003</v>
      </c>
      <c r="AZ239" s="28">
        <f t="shared" si="99"/>
        <v>37.634500000000003</v>
      </c>
      <c r="BA239" s="28">
        <f t="shared" si="99"/>
        <v>37.634500000000003</v>
      </c>
      <c r="BB239" s="28">
        <f t="shared" si="99"/>
        <v>37.634500000000003</v>
      </c>
      <c r="BC239" s="28">
        <f t="shared" si="99"/>
        <v>37.634500000000003</v>
      </c>
      <c r="BD239" s="28">
        <f t="shared" si="99"/>
        <v>37.634500000000003</v>
      </c>
      <c r="BE239" s="28">
        <f t="shared" si="99"/>
        <v>37.634500000000003</v>
      </c>
      <c r="BF239" s="28">
        <f t="shared" si="99"/>
        <v>37.634500000000003</v>
      </c>
      <c r="BG239" s="28">
        <f t="shared" si="99"/>
        <v>37.634500000000003</v>
      </c>
      <c r="BH239" s="28">
        <f t="shared" si="99"/>
        <v>37.634500000000003</v>
      </c>
      <c r="BI239" s="28">
        <f t="shared" si="99"/>
        <v>37.634500000000003</v>
      </c>
      <c r="BJ239" s="28">
        <f t="shared" si="99"/>
        <v>37.634500000000003</v>
      </c>
      <c r="BK239" s="28">
        <f t="shared" si="99"/>
        <v>37.634500000000003</v>
      </c>
      <c r="BL239" s="28">
        <f t="shared" si="99"/>
        <v>37.634500000000003</v>
      </c>
      <c r="BM239" s="28">
        <f t="shared" si="99"/>
        <v>37.634500000000003</v>
      </c>
      <c r="BN239" s="28">
        <f t="shared" si="99"/>
        <v>37.634500000000003</v>
      </c>
      <c r="BO239" s="28">
        <f t="shared" si="99"/>
        <v>37.634500000000003</v>
      </c>
      <c r="BP239" s="28">
        <f t="shared" si="99"/>
        <v>37.634500000000003</v>
      </c>
      <c r="BQ239" s="28">
        <f t="shared" si="99"/>
        <v>37.634500000000003</v>
      </c>
      <c r="BR239" s="28">
        <f t="shared" si="99"/>
        <v>37.634500000000003</v>
      </c>
      <c r="BS239" s="28">
        <f t="shared" si="99"/>
        <v>37.634500000000003</v>
      </c>
      <c r="BT239" s="28">
        <f t="shared" si="99"/>
        <v>37.634500000000003</v>
      </c>
      <c r="BU239" s="28">
        <f t="shared" si="99"/>
        <v>37.634500000000003</v>
      </c>
      <c r="BV239" s="28">
        <f t="shared" si="99"/>
        <v>37.634500000000003</v>
      </c>
      <c r="BW239" s="28">
        <f t="shared" si="99"/>
        <v>37.634500000000003</v>
      </c>
      <c r="BX239" s="28">
        <f t="shared" si="99"/>
        <v>37.634500000000003</v>
      </c>
      <c r="BY239" s="28">
        <f t="shared" si="99"/>
        <v>37.634500000000003</v>
      </c>
      <c r="BZ239" s="28">
        <f t="shared" si="99"/>
        <v>37.634500000000003</v>
      </c>
      <c r="CA239" s="28">
        <f t="shared" si="99"/>
        <v>37.634500000000003</v>
      </c>
      <c r="CB239" s="28">
        <f t="shared" si="99"/>
        <v>37.634500000000003</v>
      </c>
    </row>
    <row r="240" spans="1:80" ht="15" hidden="1" customHeight="1">
      <c r="A240" s="1">
        <v>10049248</v>
      </c>
      <c r="B240" s="5">
        <v>41592.605775462966</v>
      </c>
      <c r="C240" s="5">
        <v>41729</v>
      </c>
      <c r="D240" s="5">
        <v>41980.915486111109</v>
      </c>
      <c r="E240" s="7">
        <v>0</v>
      </c>
      <c r="F240" s="3" t="s">
        <v>5</v>
      </c>
      <c r="G240" s="3" t="s">
        <v>217</v>
      </c>
      <c r="H240" s="3" t="s">
        <v>214</v>
      </c>
      <c r="K240" s="2"/>
      <c r="L240" s="2"/>
    </row>
    <row r="241" spans="1:80" ht="195" customHeight="1">
      <c r="A241" s="1">
        <v>10049450</v>
      </c>
      <c r="B241" s="5">
        <v>41647.427604166667</v>
      </c>
      <c r="C241" s="5">
        <v>41850</v>
      </c>
      <c r="D241" s="5">
        <v>41983.632002314815</v>
      </c>
      <c r="E241" s="4">
        <v>16095.74</v>
      </c>
      <c r="F241" s="3" t="s">
        <v>5</v>
      </c>
      <c r="G241" s="9" t="s">
        <v>111</v>
      </c>
      <c r="H241" s="3" t="s">
        <v>109</v>
      </c>
      <c r="K241" s="2"/>
      <c r="L241" s="2"/>
      <c r="AA241" s="28">
        <f>($E241*($H$1/12)/2)</f>
        <v>67.065583333333336</v>
      </c>
      <c r="AB241" s="28">
        <f>($E241*($H$1/12))</f>
        <v>134.13116666666667</v>
      </c>
      <c r="AC241" s="28">
        <f t="shared" ref="AC241:CB242" si="100">($E241*($H$1/12))</f>
        <v>134.13116666666667</v>
      </c>
      <c r="AD241" s="28">
        <f t="shared" si="100"/>
        <v>134.13116666666667</v>
      </c>
      <c r="AE241" s="28">
        <f t="shared" si="100"/>
        <v>134.13116666666667</v>
      </c>
      <c r="AF241" s="28">
        <f t="shared" si="100"/>
        <v>134.13116666666667</v>
      </c>
      <c r="AG241" s="28">
        <f t="shared" si="100"/>
        <v>134.13116666666667</v>
      </c>
      <c r="AH241" s="28">
        <f t="shared" si="100"/>
        <v>134.13116666666667</v>
      </c>
      <c r="AI241" s="28">
        <f t="shared" si="100"/>
        <v>134.13116666666667</v>
      </c>
      <c r="AJ241" s="28">
        <f t="shared" si="100"/>
        <v>134.13116666666667</v>
      </c>
      <c r="AK241" s="28">
        <f t="shared" si="100"/>
        <v>134.13116666666667</v>
      </c>
      <c r="AL241" s="28">
        <f t="shared" si="100"/>
        <v>134.13116666666667</v>
      </c>
      <c r="AM241" s="28">
        <f t="shared" si="100"/>
        <v>134.13116666666667</v>
      </c>
      <c r="AN241" s="28">
        <f t="shared" si="100"/>
        <v>134.13116666666667</v>
      </c>
      <c r="AO241" s="28">
        <f t="shared" si="100"/>
        <v>134.13116666666667</v>
      </c>
      <c r="AP241" s="28">
        <f t="shared" si="100"/>
        <v>134.13116666666667</v>
      </c>
      <c r="AQ241" s="28">
        <f t="shared" si="100"/>
        <v>134.13116666666667</v>
      </c>
      <c r="AR241" s="28">
        <f t="shared" si="100"/>
        <v>134.13116666666667</v>
      </c>
      <c r="AS241" s="28">
        <f t="shared" si="100"/>
        <v>134.13116666666667</v>
      </c>
      <c r="AT241" s="28">
        <f t="shared" si="100"/>
        <v>134.13116666666667</v>
      </c>
      <c r="AU241" s="28">
        <f t="shared" si="100"/>
        <v>134.13116666666667</v>
      </c>
      <c r="AV241" s="28">
        <f t="shared" si="100"/>
        <v>134.13116666666667</v>
      </c>
      <c r="AW241" s="28">
        <f t="shared" si="100"/>
        <v>134.13116666666667</v>
      </c>
      <c r="AX241" s="28">
        <f t="shared" si="100"/>
        <v>134.13116666666667</v>
      </c>
      <c r="AY241" s="28">
        <f t="shared" si="100"/>
        <v>134.13116666666667</v>
      </c>
      <c r="AZ241" s="28">
        <f t="shared" si="100"/>
        <v>134.13116666666667</v>
      </c>
      <c r="BA241" s="28">
        <f t="shared" si="100"/>
        <v>134.13116666666667</v>
      </c>
      <c r="BB241" s="28">
        <f t="shared" si="100"/>
        <v>134.13116666666667</v>
      </c>
      <c r="BC241" s="28">
        <f t="shared" si="100"/>
        <v>134.13116666666667</v>
      </c>
      <c r="BD241" s="28">
        <f t="shared" si="100"/>
        <v>134.13116666666667</v>
      </c>
      <c r="BE241" s="28">
        <f t="shared" si="100"/>
        <v>134.13116666666667</v>
      </c>
      <c r="BF241" s="28">
        <f t="shared" si="100"/>
        <v>134.13116666666667</v>
      </c>
      <c r="BG241" s="28">
        <f t="shared" si="100"/>
        <v>134.13116666666667</v>
      </c>
      <c r="BH241" s="28">
        <f t="shared" si="100"/>
        <v>134.13116666666667</v>
      </c>
      <c r="BI241" s="28">
        <f t="shared" si="100"/>
        <v>134.13116666666667</v>
      </c>
      <c r="BJ241" s="28">
        <f t="shared" si="100"/>
        <v>134.13116666666667</v>
      </c>
      <c r="BK241" s="28">
        <f t="shared" si="100"/>
        <v>134.13116666666667</v>
      </c>
      <c r="BL241" s="28">
        <f t="shared" si="100"/>
        <v>134.13116666666667</v>
      </c>
      <c r="BM241" s="28">
        <f t="shared" si="100"/>
        <v>134.13116666666667</v>
      </c>
      <c r="BN241" s="28">
        <f t="shared" si="100"/>
        <v>134.13116666666667</v>
      </c>
      <c r="BO241" s="28">
        <f t="shared" si="100"/>
        <v>134.13116666666667</v>
      </c>
      <c r="BP241" s="28">
        <f t="shared" si="100"/>
        <v>134.13116666666667</v>
      </c>
      <c r="BQ241" s="28">
        <f t="shared" si="100"/>
        <v>134.13116666666667</v>
      </c>
      <c r="BR241" s="28">
        <f t="shared" si="100"/>
        <v>134.13116666666667</v>
      </c>
      <c r="BS241" s="28">
        <f t="shared" si="100"/>
        <v>134.13116666666667</v>
      </c>
      <c r="BT241" s="28">
        <f t="shared" si="100"/>
        <v>134.13116666666667</v>
      </c>
      <c r="BU241" s="28">
        <f t="shared" si="100"/>
        <v>134.13116666666667</v>
      </c>
      <c r="BV241" s="28">
        <f t="shared" si="100"/>
        <v>134.13116666666667</v>
      </c>
      <c r="BW241" s="28">
        <f t="shared" si="100"/>
        <v>134.13116666666667</v>
      </c>
      <c r="BX241" s="28">
        <f t="shared" si="100"/>
        <v>134.13116666666667</v>
      </c>
      <c r="BY241" s="28">
        <f t="shared" si="100"/>
        <v>134.13116666666667</v>
      </c>
      <c r="BZ241" s="28">
        <f t="shared" si="100"/>
        <v>134.13116666666667</v>
      </c>
      <c r="CA241" s="28">
        <f t="shared" si="100"/>
        <v>134.13116666666667</v>
      </c>
      <c r="CB241" s="28">
        <f t="shared" si="100"/>
        <v>134.13116666666667</v>
      </c>
    </row>
    <row r="242" spans="1:80" ht="180" customHeight="1">
      <c r="A242" s="1">
        <v>10049631</v>
      </c>
      <c r="B242" s="5">
        <v>41674.434421296297</v>
      </c>
      <c r="C242" s="5">
        <v>41850</v>
      </c>
      <c r="D242" s="5">
        <v>41983.634120370371</v>
      </c>
      <c r="E242" s="4">
        <f>6122.1+326.17+8430.82+38524.59+22462.38+12840+9984.38+37544.88</f>
        <v>136235.32</v>
      </c>
      <c r="F242" s="3" t="s">
        <v>0</v>
      </c>
      <c r="G242" s="10" t="s">
        <v>61</v>
      </c>
      <c r="H242" s="3" t="s">
        <v>42</v>
      </c>
      <c r="K242" s="2"/>
      <c r="L242" s="2"/>
      <c r="AA242" s="28">
        <f>($E242*($H$1/12)/2)</f>
        <v>567.64716666666664</v>
      </c>
      <c r="AB242" s="28">
        <f>($E242*($H$1/12))</f>
        <v>1135.2943333333333</v>
      </c>
      <c r="AC242" s="28">
        <f t="shared" si="100"/>
        <v>1135.2943333333333</v>
      </c>
      <c r="AD242" s="28">
        <f t="shared" si="100"/>
        <v>1135.2943333333333</v>
      </c>
      <c r="AE242" s="28">
        <f t="shared" si="100"/>
        <v>1135.2943333333333</v>
      </c>
      <c r="AF242" s="28">
        <f t="shared" si="100"/>
        <v>1135.2943333333333</v>
      </c>
      <c r="AG242" s="28">
        <f t="shared" si="100"/>
        <v>1135.2943333333333</v>
      </c>
      <c r="AH242" s="28">
        <f t="shared" si="100"/>
        <v>1135.2943333333333</v>
      </c>
      <c r="AI242" s="28">
        <f t="shared" si="100"/>
        <v>1135.2943333333333</v>
      </c>
      <c r="AJ242" s="28">
        <f t="shared" si="100"/>
        <v>1135.2943333333333</v>
      </c>
      <c r="AK242" s="28">
        <f t="shared" si="100"/>
        <v>1135.2943333333333</v>
      </c>
      <c r="AL242" s="28">
        <f t="shared" si="100"/>
        <v>1135.2943333333333</v>
      </c>
      <c r="AM242" s="28">
        <f t="shared" si="100"/>
        <v>1135.2943333333333</v>
      </c>
      <c r="AN242" s="28">
        <f t="shared" si="100"/>
        <v>1135.2943333333333</v>
      </c>
      <c r="AO242" s="28">
        <f t="shared" si="100"/>
        <v>1135.2943333333333</v>
      </c>
      <c r="AP242" s="28">
        <f t="shared" si="100"/>
        <v>1135.2943333333333</v>
      </c>
      <c r="AQ242" s="28">
        <f t="shared" si="100"/>
        <v>1135.2943333333333</v>
      </c>
      <c r="AR242" s="28">
        <f t="shared" si="100"/>
        <v>1135.2943333333333</v>
      </c>
      <c r="AS242" s="28">
        <f t="shared" si="100"/>
        <v>1135.2943333333333</v>
      </c>
      <c r="AT242" s="28">
        <f t="shared" si="100"/>
        <v>1135.2943333333333</v>
      </c>
      <c r="AU242" s="28">
        <f t="shared" si="100"/>
        <v>1135.2943333333333</v>
      </c>
      <c r="AV242" s="28">
        <f t="shared" si="100"/>
        <v>1135.2943333333333</v>
      </c>
      <c r="AW242" s="28">
        <f t="shared" si="100"/>
        <v>1135.2943333333333</v>
      </c>
      <c r="AX242" s="28">
        <f t="shared" si="100"/>
        <v>1135.2943333333333</v>
      </c>
      <c r="AY242" s="28">
        <f t="shared" si="100"/>
        <v>1135.2943333333333</v>
      </c>
      <c r="AZ242" s="28">
        <f t="shared" si="100"/>
        <v>1135.2943333333333</v>
      </c>
      <c r="BA242" s="28">
        <f t="shared" si="100"/>
        <v>1135.2943333333333</v>
      </c>
      <c r="BB242" s="28">
        <f t="shared" si="100"/>
        <v>1135.2943333333333</v>
      </c>
      <c r="BC242" s="28">
        <f t="shared" si="100"/>
        <v>1135.2943333333333</v>
      </c>
      <c r="BD242" s="28">
        <f t="shared" si="100"/>
        <v>1135.2943333333333</v>
      </c>
      <c r="BE242" s="28">
        <f t="shared" si="100"/>
        <v>1135.2943333333333</v>
      </c>
      <c r="BF242" s="28">
        <f t="shared" si="100"/>
        <v>1135.2943333333333</v>
      </c>
      <c r="BG242" s="28">
        <f t="shared" si="100"/>
        <v>1135.2943333333333</v>
      </c>
      <c r="BH242" s="28">
        <f t="shared" si="100"/>
        <v>1135.2943333333333</v>
      </c>
      <c r="BI242" s="28">
        <f t="shared" si="100"/>
        <v>1135.2943333333333</v>
      </c>
      <c r="BJ242" s="28">
        <f t="shared" si="100"/>
        <v>1135.2943333333333</v>
      </c>
      <c r="BK242" s="28">
        <f t="shared" si="100"/>
        <v>1135.2943333333333</v>
      </c>
      <c r="BL242" s="28">
        <f t="shared" si="100"/>
        <v>1135.2943333333333</v>
      </c>
      <c r="BM242" s="28">
        <f t="shared" si="100"/>
        <v>1135.2943333333333</v>
      </c>
      <c r="BN242" s="28">
        <f t="shared" si="100"/>
        <v>1135.2943333333333</v>
      </c>
      <c r="BO242" s="28">
        <f t="shared" si="100"/>
        <v>1135.2943333333333</v>
      </c>
      <c r="BP242" s="28">
        <f t="shared" si="100"/>
        <v>1135.2943333333333</v>
      </c>
      <c r="BQ242" s="28">
        <f t="shared" si="100"/>
        <v>1135.2943333333333</v>
      </c>
      <c r="BR242" s="28">
        <f t="shared" si="100"/>
        <v>1135.2943333333333</v>
      </c>
      <c r="BS242" s="28">
        <f t="shared" si="100"/>
        <v>1135.2943333333333</v>
      </c>
      <c r="BT242" s="28">
        <f t="shared" si="100"/>
        <v>1135.2943333333333</v>
      </c>
      <c r="BU242" s="28">
        <f t="shared" si="100"/>
        <v>1135.2943333333333</v>
      </c>
      <c r="BV242" s="28">
        <f t="shared" si="100"/>
        <v>1135.2943333333333</v>
      </c>
      <c r="BW242" s="28">
        <f t="shared" si="100"/>
        <v>1135.2943333333333</v>
      </c>
      <c r="BX242" s="28">
        <f t="shared" si="100"/>
        <v>1135.2943333333333</v>
      </c>
      <c r="BY242" s="28">
        <f t="shared" si="100"/>
        <v>1135.2943333333333</v>
      </c>
      <c r="BZ242" s="28">
        <f t="shared" si="100"/>
        <v>1135.2943333333333</v>
      </c>
      <c r="CA242" s="28">
        <f t="shared" si="100"/>
        <v>1135.2943333333333</v>
      </c>
      <c r="CB242" s="28">
        <f t="shared" si="100"/>
        <v>1135.2943333333333</v>
      </c>
    </row>
    <row r="243" spans="1:80" ht="15" hidden="1" customHeight="1">
      <c r="A243" s="1">
        <v>10050072</v>
      </c>
      <c r="B243" s="5">
        <v>41766.897615740738</v>
      </c>
      <c r="C243" s="5">
        <v>41813</v>
      </c>
      <c r="D243" s="5">
        <v>41992.411064814813</v>
      </c>
      <c r="E243" s="7">
        <v>0</v>
      </c>
      <c r="F243" s="3" t="s">
        <v>186</v>
      </c>
      <c r="G243" s="3" t="s">
        <v>217</v>
      </c>
      <c r="H243" s="3" t="s">
        <v>214</v>
      </c>
      <c r="K243" s="2"/>
      <c r="L243" s="2"/>
    </row>
    <row r="244" spans="1:80" ht="15" hidden="1" customHeight="1">
      <c r="A244" s="1">
        <v>10049861</v>
      </c>
      <c r="B244" s="5">
        <v>41711.71775462963</v>
      </c>
      <c r="C244" s="5">
        <v>41740</v>
      </c>
      <c r="D244" s="5">
        <v>41992.411481481482</v>
      </c>
      <c r="E244" s="7">
        <v>0</v>
      </c>
      <c r="F244" s="3" t="s">
        <v>186</v>
      </c>
      <c r="G244" s="3" t="s">
        <v>217</v>
      </c>
      <c r="H244" s="3" t="s">
        <v>214</v>
      </c>
      <c r="K244" s="2"/>
      <c r="L244" s="2"/>
    </row>
    <row r="245" spans="1:80" ht="15" hidden="1" customHeight="1">
      <c r="A245" s="1">
        <v>10049487</v>
      </c>
      <c r="B245" s="5">
        <v>41651.909004629626</v>
      </c>
      <c r="C245" s="5">
        <v>41900</v>
      </c>
      <c r="D245" s="5">
        <v>41995.429398148146</v>
      </c>
      <c r="E245" s="7">
        <v>0</v>
      </c>
      <c r="F245" s="3" t="s">
        <v>0</v>
      </c>
      <c r="G245" s="3" t="s">
        <v>217</v>
      </c>
      <c r="H245" s="3" t="s">
        <v>214</v>
      </c>
      <c r="K245" s="2"/>
      <c r="L245" s="2"/>
    </row>
    <row r="246" spans="1:80" ht="90" customHeight="1">
      <c r="A246" s="1">
        <v>10049805</v>
      </c>
      <c r="B246" s="5">
        <v>41697.686932870369</v>
      </c>
      <c r="C246" s="5">
        <v>41898</v>
      </c>
      <c r="D246" s="5">
        <v>42004.696006944447</v>
      </c>
      <c r="E246" s="2">
        <f>963+53036+1218.86+5739.05</f>
        <v>60956.91</v>
      </c>
      <c r="F246" s="3" t="s">
        <v>0</v>
      </c>
      <c r="G246" s="8" t="s">
        <v>144</v>
      </c>
      <c r="H246" s="3" t="s">
        <v>17</v>
      </c>
      <c r="K246" s="2"/>
      <c r="L246" s="2"/>
      <c r="AC246" s="28">
        <f>($E246*($H$1/12)/2)</f>
        <v>253.98712500000002</v>
      </c>
      <c r="AD246" s="28">
        <f>($E246*($H$1/12))</f>
        <v>507.97425000000004</v>
      </c>
      <c r="AE246" s="28">
        <f t="shared" ref="AE246:CB247" si="101">($E246*($H$1/12))</f>
        <v>507.97425000000004</v>
      </c>
      <c r="AF246" s="28">
        <f t="shared" si="101"/>
        <v>507.97425000000004</v>
      </c>
      <c r="AG246" s="28">
        <f t="shared" si="101"/>
        <v>507.97425000000004</v>
      </c>
      <c r="AH246" s="28">
        <f t="shared" si="101"/>
        <v>507.97425000000004</v>
      </c>
      <c r="AI246" s="28">
        <f t="shared" si="101"/>
        <v>507.97425000000004</v>
      </c>
      <c r="AJ246" s="28">
        <f t="shared" si="101"/>
        <v>507.97425000000004</v>
      </c>
      <c r="AK246" s="28">
        <f t="shared" si="101"/>
        <v>507.97425000000004</v>
      </c>
      <c r="AL246" s="28">
        <f t="shared" si="101"/>
        <v>507.97425000000004</v>
      </c>
      <c r="AM246" s="28">
        <f t="shared" si="101"/>
        <v>507.97425000000004</v>
      </c>
      <c r="AN246" s="28">
        <f t="shared" si="101"/>
        <v>507.97425000000004</v>
      </c>
      <c r="AO246" s="28">
        <f t="shared" si="101"/>
        <v>507.97425000000004</v>
      </c>
      <c r="AP246" s="28">
        <f t="shared" si="101"/>
        <v>507.97425000000004</v>
      </c>
      <c r="AQ246" s="28">
        <f t="shared" si="101"/>
        <v>507.97425000000004</v>
      </c>
      <c r="AR246" s="28">
        <f t="shared" si="101"/>
        <v>507.97425000000004</v>
      </c>
      <c r="AS246" s="28">
        <f t="shared" si="101"/>
        <v>507.97425000000004</v>
      </c>
      <c r="AT246" s="28">
        <f t="shared" si="101"/>
        <v>507.97425000000004</v>
      </c>
      <c r="AU246" s="28">
        <f t="shared" si="101"/>
        <v>507.97425000000004</v>
      </c>
      <c r="AV246" s="28">
        <f t="shared" si="101"/>
        <v>507.97425000000004</v>
      </c>
      <c r="AW246" s="28">
        <f t="shared" si="101"/>
        <v>507.97425000000004</v>
      </c>
      <c r="AX246" s="28">
        <f t="shared" si="101"/>
        <v>507.97425000000004</v>
      </c>
      <c r="AY246" s="28">
        <f t="shared" si="101"/>
        <v>507.97425000000004</v>
      </c>
      <c r="AZ246" s="28">
        <f t="shared" si="101"/>
        <v>507.97425000000004</v>
      </c>
      <c r="BA246" s="28">
        <f t="shared" si="101"/>
        <v>507.97425000000004</v>
      </c>
      <c r="BB246" s="28">
        <f t="shared" si="101"/>
        <v>507.97425000000004</v>
      </c>
      <c r="BC246" s="28">
        <f t="shared" si="101"/>
        <v>507.97425000000004</v>
      </c>
      <c r="BD246" s="28">
        <f t="shared" si="101"/>
        <v>507.97425000000004</v>
      </c>
      <c r="BE246" s="28">
        <f t="shared" si="101"/>
        <v>507.97425000000004</v>
      </c>
      <c r="BF246" s="28">
        <f t="shared" si="101"/>
        <v>507.97425000000004</v>
      </c>
      <c r="BG246" s="28">
        <f t="shared" si="101"/>
        <v>507.97425000000004</v>
      </c>
      <c r="BH246" s="28">
        <f t="shared" si="101"/>
        <v>507.97425000000004</v>
      </c>
      <c r="BI246" s="28">
        <f t="shared" si="101"/>
        <v>507.97425000000004</v>
      </c>
      <c r="BJ246" s="28">
        <f t="shared" si="101"/>
        <v>507.97425000000004</v>
      </c>
      <c r="BK246" s="28">
        <f t="shared" si="101"/>
        <v>507.97425000000004</v>
      </c>
      <c r="BL246" s="28">
        <f t="shared" si="101"/>
        <v>507.97425000000004</v>
      </c>
      <c r="BM246" s="28">
        <f t="shared" si="101"/>
        <v>507.97425000000004</v>
      </c>
      <c r="BN246" s="28">
        <f t="shared" si="101"/>
        <v>507.97425000000004</v>
      </c>
      <c r="BO246" s="28">
        <f t="shared" si="101"/>
        <v>507.97425000000004</v>
      </c>
      <c r="BP246" s="28">
        <f t="shared" si="101"/>
        <v>507.97425000000004</v>
      </c>
      <c r="BQ246" s="28">
        <f t="shared" si="101"/>
        <v>507.97425000000004</v>
      </c>
      <c r="BR246" s="28">
        <f t="shared" si="101"/>
        <v>507.97425000000004</v>
      </c>
      <c r="BS246" s="28">
        <f t="shared" si="101"/>
        <v>507.97425000000004</v>
      </c>
      <c r="BT246" s="28">
        <f t="shared" si="101"/>
        <v>507.97425000000004</v>
      </c>
      <c r="BU246" s="28">
        <f t="shared" si="101"/>
        <v>507.97425000000004</v>
      </c>
      <c r="BV246" s="28">
        <f t="shared" si="101"/>
        <v>507.97425000000004</v>
      </c>
      <c r="BW246" s="28">
        <f t="shared" si="101"/>
        <v>507.97425000000004</v>
      </c>
      <c r="BX246" s="28">
        <f t="shared" si="101"/>
        <v>507.97425000000004</v>
      </c>
      <c r="BY246" s="28">
        <f t="shared" si="101"/>
        <v>507.97425000000004</v>
      </c>
      <c r="BZ246" s="28">
        <f t="shared" si="101"/>
        <v>507.97425000000004</v>
      </c>
      <c r="CA246" s="28">
        <f t="shared" si="101"/>
        <v>507.97425000000004</v>
      </c>
      <c r="CB246" s="28">
        <f t="shared" si="101"/>
        <v>507.97425000000004</v>
      </c>
    </row>
    <row r="247" spans="1:80" ht="45" customHeight="1">
      <c r="A247" s="1">
        <v>10050538</v>
      </c>
      <c r="B247" s="5">
        <v>41852.505196759259</v>
      </c>
      <c r="C247" s="5">
        <v>41912</v>
      </c>
      <c r="D247" s="5">
        <v>42018.380439814813</v>
      </c>
      <c r="E247" s="7">
        <f>53.42+2618.73</f>
        <v>2672.15</v>
      </c>
      <c r="F247" s="3" t="s">
        <v>0</v>
      </c>
      <c r="G247" s="8" t="s">
        <v>158</v>
      </c>
      <c r="H247" s="3" t="s">
        <v>178</v>
      </c>
      <c r="K247" s="2"/>
      <c r="L247" s="2"/>
      <c r="AC247" s="28">
        <f>($E247*($H$1/12)/2)</f>
        <v>11.133958333333334</v>
      </c>
      <c r="AD247" s="28">
        <f>($E247*($H$1/12))</f>
        <v>22.267916666666668</v>
      </c>
      <c r="AE247" s="28">
        <f t="shared" si="101"/>
        <v>22.267916666666668</v>
      </c>
      <c r="AF247" s="28">
        <f t="shared" si="101"/>
        <v>22.267916666666668</v>
      </c>
      <c r="AG247" s="28">
        <f t="shared" si="101"/>
        <v>22.267916666666668</v>
      </c>
      <c r="AH247" s="28">
        <f t="shared" si="101"/>
        <v>22.267916666666668</v>
      </c>
      <c r="AI247" s="28">
        <f t="shared" si="101"/>
        <v>22.267916666666668</v>
      </c>
      <c r="AJ247" s="28">
        <f t="shared" si="101"/>
        <v>22.267916666666668</v>
      </c>
      <c r="AK247" s="28">
        <f t="shared" si="101"/>
        <v>22.267916666666668</v>
      </c>
      <c r="AL247" s="28">
        <f t="shared" si="101"/>
        <v>22.267916666666668</v>
      </c>
      <c r="AM247" s="28">
        <f t="shared" si="101"/>
        <v>22.267916666666668</v>
      </c>
      <c r="AN247" s="28">
        <f t="shared" si="101"/>
        <v>22.267916666666668</v>
      </c>
      <c r="AO247" s="28">
        <f t="shared" si="101"/>
        <v>22.267916666666668</v>
      </c>
      <c r="AP247" s="28">
        <f t="shared" si="101"/>
        <v>22.267916666666668</v>
      </c>
      <c r="AQ247" s="28">
        <f t="shared" si="101"/>
        <v>22.267916666666668</v>
      </c>
      <c r="AR247" s="28">
        <f t="shared" si="101"/>
        <v>22.267916666666668</v>
      </c>
      <c r="AS247" s="28">
        <f t="shared" si="101"/>
        <v>22.267916666666668</v>
      </c>
      <c r="AT247" s="28">
        <f t="shared" si="101"/>
        <v>22.267916666666668</v>
      </c>
      <c r="AU247" s="28">
        <f t="shared" si="101"/>
        <v>22.267916666666668</v>
      </c>
      <c r="AV247" s="28">
        <f t="shared" si="101"/>
        <v>22.267916666666668</v>
      </c>
      <c r="AW247" s="28">
        <f t="shared" si="101"/>
        <v>22.267916666666668</v>
      </c>
      <c r="AX247" s="28">
        <f t="shared" si="101"/>
        <v>22.267916666666668</v>
      </c>
      <c r="AY247" s="28">
        <f t="shared" si="101"/>
        <v>22.267916666666668</v>
      </c>
      <c r="AZ247" s="28">
        <f t="shared" si="101"/>
        <v>22.267916666666668</v>
      </c>
      <c r="BA247" s="28">
        <f t="shared" si="101"/>
        <v>22.267916666666668</v>
      </c>
      <c r="BB247" s="28">
        <f t="shared" si="101"/>
        <v>22.267916666666668</v>
      </c>
      <c r="BC247" s="28">
        <f t="shared" si="101"/>
        <v>22.267916666666668</v>
      </c>
      <c r="BD247" s="28">
        <f t="shared" si="101"/>
        <v>22.267916666666668</v>
      </c>
      <c r="BE247" s="28">
        <f t="shared" si="101"/>
        <v>22.267916666666668</v>
      </c>
      <c r="BF247" s="28">
        <f t="shared" si="101"/>
        <v>22.267916666666668</v>
      </c>
      <c r="BG247" s="28">
        <f t="shared" si="101"/>
        <v>22.267916666666668</v>
      </c>
      <c r="BH247" s="28">
        <f t="shared" si="101"/>
        <v>22.267916666666668</v>
      </c>
      <c r="BI247" s="28">
        <f t="shared" si="101"/>
        <v>22.267916666666668</v>
      </c>
      <c r="BJ247" s="28">
        <f t="shared" si="101"/>
        <v>22.267916666666668</v>
      </c>
      <c r="BK247" s="28">
        <f t="shared" si="101"/>
        <v>22.267916666666668</v>
      </c>
      <c r="BL247" s="28">
        <f t="shared" si="101"/>
        <v>22.267916666666668</v>
      </c>
      <c r="BM247" s="28">
        <f t="shared" si="101"/>
        <v>22.267916666666668</v>
      </c>
      <c r="BN247" s="28">
        <f t="shared" si="101"/>
        <v>22.267916666666668</v>
      </c>
      <c r="BO247" s="28">
        <f t="shared" si="101"/>
        <v>22.267916666666668</v>
      </c>
      <c r="BP247" s="28">
        <f t="shared" si="101"/>
        <v>22.267916666666668</v>
      </c>
      <c r="BQ247" s="28">
        <f t="shared" si="101"/>
        <v>22.267916666666668</v>
      </c>
      <c r="BR247" s="28">
        <f t="shared" si="101"/>
        <v>22.267916666666668</v>
      </c>
      <c r="BS247" s="28">
        <f t="shared" si="101"/>
        <v>22.267916666666668</v>
      </c>
      <c r="BT247" s="28">
        <f t="shared" si="101"/>
        <v>22.267916666666668</v>
      </c>
      <c r="BU247" s="28">
        <f t="shared" si="101"/>
        <v>22.267916666666668</v>
      </c>
      <c r="BV247" s="28">
        <f t="shared" si="101"/>
        <v>22.267916666666668</v>
      </c>
      <c r="BW247" s="28">
        <f t="shared" si="101"/>
        <v>22.267916666666668</v>
      </c>
      <c r="BX247" s="28">
        <f t="shared" si="101"/>
        <v>22.267916666666668</v>
      </c>
      <c r="BY247" s="28">
        <f t="shared" si="101"/>
        <v>22.267916666666668</v>
      </c>
      <c r="BZ247" s="28">
        <f t="shared" si="101"/>
        <v>22.267916666666668</v>
      </c>
      <c r="CA247" s="28">
        <f t="shared" si="101"/>
        <v>22.267916666666668</v>
      </c>
      <c r="CB247" s="28">
        <f t="shared" si="101"/>
        <v>22.267916666666668</v>
      </c>
    </row>
    <row r="248" spans="1:80" ht="15" hidden="1" customHeight="1">
      <c r="A248" s="1">
        <v>10050348</v>
      </c>
      <c r="B248" s="5">
        <v>41823.661643518521</v>
      </c>
      <c r="C248" s="5">
        <v>41760</v>
      </c>
      <c r="D248" s="5">
        <v>42024.728692129633</v>
      </c>
      <c r="E248" s="7">
        <v>0</v>
      </c>
      <c r="F248" s="3" t="s">
        <v>0</v>
      </c>
      <c r="G248" s="3" t="s">
        <v>217</v>
      </c>
      <c r="H248" s="3" t="s">
        <v>214</v>
      </c>
      <c r="K248" s="2"/>
      <c r="L248" s="2"/>
    </row>
    <row r="249" spans="1:80" ht="15" hidden="1" customHeight="1">
      <c r="A249" s="1">
        <v>10050381</v>
      </c>
      <c r="B249" s="5">
        <v>41836.496168981481</v>
      </c>
      <c r="C249" s="5">
        <v>41851</v>
      </c>
      <c r="D249" s="5">
        <v>42024.730671296296</v>
      </c>
      <c r="E249" s="7">
        <v>0</v>
      </c>
      <c r="F249" s="3" t="s">
        <v>0</v>
      </c>
      <c r="G249" s="3" t="s">
        <v>217</v>
      </c>
      <c r="H249" s="3" t="s">
        <v>214</v>
      </c>
      <c r="K249" s="2"/>
      <c r="L249" s="2"/>
    </row>
    <row r="250" spans="1:80" ht="15" hidden="1" customHeight="1">
      <c r="A250" s="1">
        <v>10043534</v>
      </c>
      <c r="B250" s="5">
        <v>40876</v>
      </c>
      <c r="C250" s="5">
        <v>41775</v>
      </c>
      <c r="D250" s="5">
        <v>42024.731678240743</v>
      </c>
      <c r="E250" s="7">
        <v>0</v>
      </c>
      <c r="F250" s="3" t="s">
        <v>0</v>
      </c>
      <c r="G250" s="3" t="s">
        <v>217</v>
      </c>
      <c r="H250" s="3" t="s">
        <v>214</v>
      </c>
      <c r="K250" s="2"/>
      <c r="L250" s="2"/>
    </row>
    <row r="251" spans="1:80" ht="15" customHeight="1">
      <c r="A251" s="1">
        <v>10049367</v>
      </c>
      <c r="B251" s="5">
        <v>41624.704872685186</v>
      </c>
      <c r="C251" s="5">
        <v>41883</v>
      </c>
      <c r="D251" s="5">
        <v>42032.834780092591</v>
      </c>
      <c r="E251" s="2">
        <v>346.68</v>
      </c>
      <c r="F251" s="3" t="s">
        <v>5</v>
      </c>
      <c r="G251" s="3" t="s">
        <v>110</v>
      </c>
      <c r="H251" s="3" t="s">
        <v>175</v>
      </c>
      <c r="K251" s="2"/>
      <c r="L251" s="2"/>
      <c r="V251" s="28"/>
      <c r="AC251" s="28">
        <f>($E251*($H$1/12)/2)</f>
        <v>1.4445000000000001</v>
      </c>
      <c r="AD251" s="28">
        <f>($E251*($H$1/12))</f>
        <v>2.8890000000000002</v>
      </c>
      <c r="AE251" s="28">
        <f t="shared" ref="AE251:CB251" si="102">($E251*($H$1/12))</f>
        <v>2.8890000000000002</v>
      </c>
      <c r="AF251" s="28">
        <f t="shared" si="102"/>
        <v>2.8890000000000002</v>
      </c>
      <c r="AG251" s="28">
        <f t="shared" si="102"/>
        <v>2.8890000000000002</v>
      </c>
      <c r="AH251" s="28">
        <f t="shared" si="102"/>
        <v>2.8890000000000002</v>
      </c>
      <c r="AI251" s="28">
        <f t="shared" si="102"/>
        <v>2.8890000000000002</v>
      </c>
      <c r="AJ251" s="28">
        <f t="shared" si="102"/>
        <v>2.8890000000000002</v>
      </c>
      <c r="AK251" s="28">
        <f t="shared" si="102"/>
        <v>2.8890000000000002</v>
      </c>
      <c r="AL251" s="28">
        <f t="shared" si="102"/>
        <v>2.8890000000000002</v>
      </c>
      <c r="AM251" s="28">
        <f t="shared" si="102"/>
        <v>2.8890000000000002</v>
      </c>
      <c r="AN251" s="28">
        <f t="shared" si="102"/>
        <v>2.8890000000000002</v>
      </c>
      <c r="AO251" s="28">
        <f t="shared" si="102"/>
        <v>2.8890000000000002</v>
      </c>
      <c r="AP251" s="28">
        <f t="shared" si="102"/>
        <v>2.8890000000000002</v>
      </c>
      <c r="AQ251" s="28">
        <f t="shared" si="102"/>
        <v>2.8890000000000002</v>
      </c>
      <c r="AR251" s="28">
        <f t="shared" si="102"/>
        <v>2.8890000000000002</v>
      </c>
      <c r="AS251" s="28">
        <f t="shared" si="102"/>
        <v>2.8890000000000002</v>
      </c>
      <c r="AT251" s="28">
        <f t="shared" si="102"/>
        <v>2.8890000000000002</v>
      </c>
      <c r="AU251" s="28">
        <f t="shared" si="102"/>
        <v>2.8890000000000002</v>
      </c>
      <c r="AV251" s="28">
        <f t="shared" si="102"/>
        <v>2.8890000000000002</v>
      </c>
      <c r="AW251" s="28">
        <f t="shared" si="102"/>
        <v>2.8890000000000002</v>
      </c>
      <c r="AX251" s="28">
        <f t="shared" si="102"/>
        <v>2.8890000000000002</v>
      </c>
      <c r="AY251" s="28">
        <f t="shared" si="102"/>
        <v>2.8890000000000002</v>
      </c>
      <c r="AZ251" s="28">
        <f t="shared" si="102"/>
        <v>2.8890000000000002</v>
      </c>
      <c r="BA251" s="28">
        <f t="shared" si="102"/>
        <v>2.8890000000000002</v>
      </c>
      <c r="BB251" s="28">
        <f t="shared" si="102"/>
        <v>2.8890000000000002</v>
      </c>
      <c r="BC251" s="28">
        <f t="shared" si="102"/>
        <v>2.8890000000000002</v>
      </c>
      <c r="BD251" s="28">
        <f t="shared" si="102"/>
        <v>2.8890000000000002</v>
      </c>
      <c r="BE251" s="28">
        <f t="shared" si="102"/>
        <v>2.8890000000000002</v>
      </c>
      <c r="BF251" s="28">
        <f t="shared" si="102"/>
        <v>2.8890000000000002</v>
      </c>
      <c r="BG251" s="28">
        <f t="shared" si="102"/>
        <v>2.8890000000000002</v>
      </c>
      <c r="BH251" s="28">
        <f t="shared" si="102"/>
        <v>2.8890000000000002</v>
      </c>
      <c r="BI251" s="28">
        <f t="shared" si="102"/>
        <v>2.8890000000000002</v>
      </c>
      <c r="BJ251" s="28">
        <f t="shared" si="102"/>
        <v>2.8890000000000002</v>
      </c>
      <c r="BK251" s="28">
        <f t="shared" si="102"/>
        <v>2.8890000000000002</v>
      </c>
      <c r="BL251" s="28">
        <f t="shared" si="102"/>
        <v>2.8890000000000002</v>
      </c>
      <c r="BM251" s="28">
        <f t="shared" si="102"/>
        <v>2.8890000000000002</v>
      </c>
      <c r="BN251" s="28">
        <f t="shared" si="102"/>
        <v>2.8890000000000002</v>
      </c>
      <c r="BO251" s="28">
        <f t="shared" si="102"/>
        <v>2.8890000000000002</v>
      </c>
      <c r="BP251" s="28">
        <f t="shared" si="102"/>
        <v>2.8890000000000002</v>
      </c>
      <c r="BQ251" s="28">
        <f t="shared" si="102"/>
        <v>2.8890000000000002</v>
      </c>
      <c r="BR251" s="28">
        <f t="shared" si="102"/>
        <v>2.8890000000000002</v>
      </c>
      <c r="BS251" s="28">
        <f t="shared" si="102"/>
        <v>2.8890000000000002</v>
      </c>
      <c r="BT251" s="28">
        <f t="shared" si="102"/>
        <v>2.8890000000000002</v>
      </c>
      <c r="BU251" s="28">
        <f t="shared" si="102"/>
        <v>2.8890000000000002</v>
      </c>
      <c r="BV251" s="28">
        <f t="shared" si="102"/>
        <v>2.8890000000000002</v>
      </c>
      <c r="BW251" s="28">
        <f t="shared" si="102"/>
        <v>2.8890000000000002</v>
      </c>
      <c r="BX251" s="28">
        <f t="shared" si="102"/>
        <v>2.8890000000000002</v>
      </c>
      <c r="BY251" s="28">
        <f t="shared" si="102"/>
        <v>2.8890000000000002</v>
      </c>
      <c r="BZ251" s="28">
        <f t="shared" si="102"/>
        <v>2.8890000000000002</v>
      </c>
      <c r="CA251" s="28">
        <f t="shared" si="102"/>
        <v>2.8890000000000002</v>
      </c>
      <c r="CB251" s="28">
        <f t="shared" si="102"/>
        <v>2.8890000000000002</v>
      </c>
    </row>
    <row r="252" spans="1:80" ht="15" hidden="1" customHeight="1">
      <c r="A252" s="1">
        <v>10049836</v>
      </c>
      <c r="B252" s="5">
        <v>41702.521874999999</v>
      </c>
      <c r="C252" s="5">
        <v>41866</v>
      </c>
      <c r="D252" s="5">
        <v>42034.352673611109</v>
      </c>
      <c r="E252" s="7">
        <v>0</v>
      </c>
      <c r="F252" s="3" t="s">
        <v>0</v>
      </c>
      <c r="G252" s="3" t="s">
        <v>217</v>
      </c>
      <c r="H252" s="3" t="s">
        <v>214</v>
      </c>
      <c r="K252" s="2"/>
      <c r="L252" s="2"/>
    </row>
    <row r="253" spans="1:80" ht="15" hidden="1" customHeight="1">
      <c r="A253" s="1">
        <v>10050347</v>
      </c>
      <c r="B253" s="5">
        <v>41823.605636574073</v>
      </c>
      <c r="C253" s="5">
        <v>41866</v>
      </c>
      <c r="D253" s="5">
        <v>42038.334351851852</v>
      </c>
      <c r="E253" s="7">
        <v>0</v>
      </c>
      <c r="F253" s="3" t="s">
        <v>0</v>
      </c>
      <c r="G253" s="3" t="s">
        <v>217</v>
      </c>
      <c r="H253" s="3" t="s">
        <v>214</v>
      </c>
      <c r="K253" s="2"/>
      <c r="L253" s="2"/>
    </row>
    <row r="254" spans="1:80" ht="15" hidden="1" customHeight="1">
      <c r="A254" s="1">
        <v>10050349</v>
      </c>
      <c r="B254" s="5">
        <v>41827.399560185186</v>
      </c>
      <c r="C254" s="5">
        <v>41913</v>
      </c>
      <c r="D254" s="5">
        <v>42038.334351851852</v>
      </c>
      <c r="E254" s="7">
        <v>0</v>
      </c>
      <c r="F254" s="3" t="s">
        <v>0</v>
      </c>
      <c r="G254" s="3" t="s">
        <v>217</v>
      </c>
      <c r="H254" s="3" t="s">
        <v>214</v>
      </c>
      <c r="K254" s="2"/>
      <c r="L254" s="2"/>
    </row>
    <row r="255" spans="1:80" ht="15" hidden="1" customHeight="1">
      <c r="A255" s="1">
        <v>10050545</v>
      </c>
      <c r="B255" s="5">
        <v>41855.603101851855</v>
      </c>
      <c r="C255" s="5">
        <v>41974</v>
      </c>
      <c r="D255" s="5">
        <v>42044.614803240744</v>
      </c>
      <c r="E255" s="7">
        <v>0</v>
      </c>
      <c r="F255" s="3" t="s">
        <v>0</v>
      </c>
      <c r="G255" s="3" t="s">
        <v>217</v>
      </c>
      <c r="H255" s="3" t="s">
        <v>214</v>
      </c>
      <c r="K255" s="2"/>
      <c r="L255" s="2"/>
    </row>
    <row r="256" spans="1:80" ht="30" hidden="1" customHeight="1">
      <c r="A256" s="1">
        <v>10046892</v>
      </c>
      <c r="B256" s="5">
        <v>41166</v>
      </c>
      <c r="C256" s="5">
        <v>41973</v>
      </c>
      <c r="D256" s="5">
        <v>42044.621203703704</v>
      </c>
      <c r="E256" s="4">
        <v>0</v>
      </c>
      <c r="F256" s="3" t="s">
        <v>0</v>
      </c>
      <c r="G256" s="8" t="s">
        <v>155</v>
      </c>
      <c r="H256" s="3" t="s">
        <v>40</v>
      </c>
      <c r="K256" s="2"/>
      <c r="L256" s="2"/>
    </row>
    <row r="257" spans="1:80" ht="15" hidden="1" customHeight="1">
      <c r="A257" s="1">
        <v>10050887</v>
      </c>
      <c r="B257" s="5">
        <v>41962.668240740742</v>
      </c>
      <c r="C257" s="5">
        <v>42004</v>
      </c>
      <c r="D257" s="5">
        <v>42044.622604166667</v>
      </c>
      <c r="E257" s="7">
        <v>0</v>
      </c>
      <c r="F257" s="3" t="s">
        <v>6</v>
      </c>
      <c r="G257" s="3" t="s">
        <v>217</v>
      </c>
      <c r="H257" s="3" t="s">
        <v>214</v>
      </c>
      <c r="K257" s="2"/>
      <c r="L257" s="2"/>
    </row>
    <row r="258" spans="1:80" ht="15" hidden="1" customHeight="1">
      <c r="A258" s="1">
        <v>10049699</v>
      </c>
      <c r="B258" s="5">
        <v>41684.401354166665</v>
      </c>
      <c r="C258" s="5">
        <v>41866</v>
      </c>
      <c r="D258" s="5">
        <v>42044.660231481481</v>
      </c>
      <c r="E258" s="7">
        <v>0</v>
      </c>
      <c r="F258" s="3" t="s">
        <v>0</v>
      </c>
      <c r="G258" s="3" t="s">
        <v>217</v>
      </c>
      <c r="H258" s="3" t="s">
        <v>214</v>
      </c>
      <c r="K258" s="2"/>
      <c r="L258" s="2"/>
    </row>
    <row r="259" spans="1:80" ht="15" hidden="1" customHeight="1">
      <c r="A259" s="1">
        <v>10050648</v>
      </c>
      <c r="B259" s="5">
        <v>41872.543900462966</v>
      </c>
      <c r="C259" s="5">
        <v>41995</v>
      </c>
      <c r="D259" s="5">
        <v>42052.357812499999</v>
      </c>
      <c r="E259" s="7">
        <v>0</v>
      </c>
      <c r="F259" s="3" t="s">
        <v>0</v>
      </c>
      <c r="G259" s="3" t="s">
        <v>217</v>
      </c>
      <c r="H259" s="3" t="s">
        <v>214</v>
      </c>
      <c r="K259" s="2"/>
      <c r="L259" s="2"/>
    </row>
    <row r="260" spans="1:80" ht="15" hidden="1" customHeight="1">
      <c r="A260" s="1">
        <v>10050902</v>
      </c>
      <c r="B260" s="5">
        <v>41964.702743055554</v>
      </c>
      <c r="C260" s="5">
        <v>41974</v>
      </c>
      <c r="D260" s="5">
        <v>42055.343969907408</v>
      </c>
      <c r="E260" s="7">
        <v>0</v>
      </c>
      <c r="F260" s="3" t="s">
        <v>6</v>
      </c>
      <c r="G260" s="3" t="s">
        <v>217</v>
      </c>
      <c r="H260" s="3" t="s">
        <v>214</v>
      </c>
      <c r="K260" s="2"/>
      <c r="L260" s="2"/>
    </row>
    <row r="261" spans="1:80" ht="15" hidden="1" customHeight="1">
      <c r="A261" s="1">
        <v>10049691</v>
      </c>
      <c r="B261" s="5">
        <v>41682.393645833334</v>
      </c>
      <c r="C261" s="5">
        <v>42069</v>
      </c>
      <c r="D261" s="5">
        <v>42069</v>
      </c>
      <c r="E261" s="7">
        <v>0</v>
      </c>
      <c r="F261" s="3" t="s">
        <v>0</v>
      </c>
      <c r="G261" s="3" t="s">
        <v>217</v>
      </c>
      <c r="H261" s="3" t="s">
        <v>214</v>
      </c>
      <c r="K261" s="2"/>
      <c r="L261" s="2"/>
    </row>
    <row r="262" spans="1:80" ht="15" hidden="1" customHeight="1">
      <c r="A262" s="1">
        <v>10050683</v>
      </c>
      <c r="B262" s="5">
        <v>41890.446122685185</v>
      </c>
      <c r="C262" s="5">
        <v>41995</v>
      </c>
      <c r="D262" s="5">
        <v>42072.343726851854</v>
      </c>
      <c r="E262" s="7">
        <v>0</v>
      </c>
      <c r="F262" s="3" t="s">
        <v>6</v>
      </c>
      <c r="G262" s="3" t="s">
        <v>217</v>
      </c>
      <c r="H262" s="3" t="s">
        <v>214</v>
      </c>
      <c r="K262" s="2"/>
      <c r="L262" s="2"/>
    </row>
    <row r="263" spans="1:80" ht="15" hidden="1" customHeight="1">
      <c r="A263" s="1">
        <v>10050323</v>
      </c>
      <c r="B263" s="5">
        <v>41815.475787037038</v>
      </c>
      <c r="C263" s="5">
        <v>41988</v>
      </c>
      <c r="D263" s="5">
        <v>42072.354432870372</v>
      </c>
      <c r="E263" s="7">
        <v>0</v>
      </c>
      <c r="F263" s="3" t="s">
        <v>0</v>
      </c>
      <c r="G263" s="3" t="s">
        <v>217</v>
      </c>
      <c r="H263" s="3" t="s">
        <v>214</v>
      </c>
      <c r="K263" s="2"/>
      <c r="L263" s="2"/>
    </row>
    <row r="264" spans="1:80" ht="15" hidden="1" customHeight="1">
      <c r="A264" s="1">
        <v>10050368</v>
      </c>
      <c r="B264" s="5">
        <v>41834.425798611112</v>
      </c>
      <c r="C264" s="5">
        <v>41946</v>
      </c>
      <c r="D264" s="5">
        <v>42072.357881944445</v>
      </c>
      <c r="E264" s="7">
        <v>0</v>
      </c>
      <c r="F264" s="3" t="s">
        <v>0</v>
      </c>
      <c r="G264" s="3" t="s">
        <v>217</v>
      </c>
      <c r="H264" s="3" t="s">
        <v>214</v>
      </c>
      <c r="K264" s="2"/>
      <c r="L264" s="2"/>
    </row>
    <row r="265" spans="1:80" ht="15" hidden="1" customHeight="1">
      <c r="A265" s="1">
        <v>10050268</v>
      </c>
      <c r="B265" s="5">
        <v>41802.425578703704</v>
      </c>
      <c r="C265" s="5">
        <v>41927</v>
      </c>
      <c r="D265" s="5">
        <v>42072.360763888886</v>
      </c>
      <c r="E265" s="7">
        <v>0</v>
      </c>
      <c r="F265" s="3" t="s">
        <v>186</v>
      </c>
      <c r="G265" s="3" t="s">
        <v>217</v>
      </c>
      <c r="H265" s="3" t="s">
        <v>214</v>
      </c>
      <c r="K265" s="2"/>
      <c r="L265" s="2"/>
    </row>
    <row r="266" spans="1:80" ht="15" hidden="1" customHeight="1">
      <c r="A266" s="1">
        <v>10050190</v>
      </c>
      <c r="B266" s="5">
        <v>41774.503148148149</v>
      </c>
      <c r="C266" s="5">
        <v>41905</v>
      </c>
      <c r="D266" s="5">
        <v>42107.357673611114</v>
      </c>
      <c r="E266" s="7">
        <v>0</v>
      </c>
      <c r="F266" s="3" t="s">
        <v>186</v>
      </c>
      <c r="G266" s="3" t="s">
        <v>217</v>
      </c>
      <c r="H266" s="3" t="s">
        <v>214</v>
      </c>
      <c r="K266" s="2"/>
      <c r="L266" s="2"/>
    </row>
    <row r="267" spans="1:80" ht="15" hidden="1" customHeight="1">
      <c r="A267" s="1">
        <v>10050193</v>
      </c>
      <c r="B267" s="5">
        <v>41774.525520833333</v>
      </c>
      <c r="C267" s="5">
        <v>41954</v>
      </c>
      <c r="D267" s="5">
        <v>42107.358425925922</v>
      </c>
      <c r="E267" s="7">
        <v>0</v>
      </c>
      <c r="F267" s="3" t="s">
        <v>186</v>
      </c>
      <c r="G267" s="3" t="s">
        <v>217</v>
      </c>
      <c r="H267" s="3" t="s">
        <v>214</v>
      </c>
      <c r="K267" s="2"/>
      <c r="L267" s="2"/>
    </row>
    <row r="268" spans="1:80" ht="15" hidden="1" customHeight="1">
      <c r="A268" s="1">
        <v>10050194</v>
      </c>
      <c r="B268" s="5">
        <v>41774.607187499998</v>
      </c>
      <c r="C268" s="5">
        <v>41946</v>
      </c>
      <c r="D268" s="5">
        <v>42114.67796296296</v>
      </c>
      <c r="E268" s="7">
        <v>0</v>
      </c>
      <c r="F268" s="3" t="s">
        <v>186</v>
      </c>
      <c r="G268" s="3" t="s">
        <v>217</v>
      </c>
      <c r="H268" s="3" t="s">
        <v>214</v>
      </c>
      <c r="K268" s="2"/>
      <c r="L268" s="2"/>
    </row>
    <row r="269" spans="1:80" ht="15" hidden="1" customHeight="1">
      <c r="A269" s="1">
        <v>10050324</v>
      </c>
      <c r="B269" s="5">
        <v>41815.536944444444</v>
      </c>
      <c r="C269" s="5">
        <v>41947</v>
      </c>
      <c r="D269" s="5">
        <v>42114.679108796299</v>
      </c>
      <c r="E269" s="7">
        <v>0</v>
      </c>
      <c r="F269" s="3" t="s">
        <v>0</v>
      </c>
      <c r="G269" s="3" t="s">
        <v>217</v>
      </c>
      <c r="H269" s="3" t="s">
        <v>214</v>
      </c>
      <c r="K269" s="2"/>
      <c r="L269" s="2"/>
    </row>
    <row r="270" spans="1:80" ht="15" customHeight="1">
      <c r="A270" s="1">
        <v>10049437</v>
      </c>
      <c r="B270" s="5">
        <v>41646.369270833333</v>
      </c>
      <c r="C270" s="5">
        <v>41671</v>
      </c>
      <c r="D270" s="5">
        <v>42114.685208333336</v>
      </c>
      <c r="E270" s="4">
        <v>2044.15</v>
      </c>
      <c r="F270" s="3" t="s">
        <v>5</v>
      </c>
      <c r="G270" s="3" t="s">
        <v>52</v>
      </c>
      <c r="H270" s="3" t="s">
        <v>50</v>
      </c>
      <c r="K270" s="2"/>
      <c r="L270" s="2"/>
      <c r="V270" s="28">
        <f>($E270*($H$1/12)/2)</f>
        <v>8.5172916666666669</v>
      </c>
      <c r="W270" s="28">
        <f>($E270*($H$1/12))</f>
        <v>17.034583333333334</v>
      </c>
      <c r="X270" s="28">
        <f t="shared" ref="X270:CB270" si="103">($E270*($H$1/12))</f>
        <v>17.034583333333334</v>
      </c>
      <c r="Y270" s="28">
        <f t="shared" si="103"/>
        <v>17.034583333333334</v>
      </c>
      <c r="Z270" s="28">
        <f t="shared" si="103"/>
        <v>17.034583333333334</v>
      </c>
      <c r="AA270" s="28">
        <f t="shared" si="103"/>
        <v>17.034583333333334</v>
      </c>
      <c r="AB270" s="28">
        <f t="shared" si="103"/>
        <v>17.034583333333334</v>
      </c>
      <c r="AC270" s="28">
        <f t="shared" si="103"/>
        <v>17.034583333333334</v>
      </c>
      <c r="AD270" s="28">
        <f t="shared" si="103"/>
        <v>17.034583333333334</v>
      </c>
      <c r="AE270" s="28">
        <f t="shared" si="103"/>
        <v>17.034583333333334</v>
      </c>
      <c r="AF270" s="28">
        <f t="shared" si="103"/>
        <v>17.034583333333334</v>
      </c>
      <c r="AG270" s="28">
        <f t="shared" si="103"/>
        <v>17.034583333333334</v>
      </c>
      <c r="AH270" s="28">
        <f t="shared" si="103"/>
        <v>17.034583333333334</v>
      </c>
      <c r="AI270" s="28">
        <f t="shared" si="103"/>
        <v>17.034583333333334</v>
      </c>
      <c r="AJ270" s="28">
        <f t="shared" si="103"/>
        <v>17.034583333333334</v>
      </c>
      <c r="AK270" s="28">
        <f t="shared" si="103"/>
        <v>17.034583333333334</v>
      </c>
      <c r="AL270" s="28">
        <f t="shared" si="103"/>
        <v>17.034583333333334</v>
      </c>
      <c r="AM270" s="28">
        <f t="shared" si="103"/>
        <v>17.034583333333334</v>
      </c>
      <c r="AN270" s="28">
        <f t="shared" si="103"/>
        <v>17.034583333333334</v>
      </c>
      <c r="AO270" s="28">
        <f t="shared" si="103"/>
        <v>17.034583333333334</v>
      </c>
      <c r="AP270" s="28">
        <f t="shared" si="103"/>
        <v>17.034583333333334</v>
      </c>
      <c r="AQ270" s="28">
        <f t="shared" si="103"/>
        <v>17.034583333333334</v>
      </c>
      <c r="AR270" s="28">
        <f t="shared" si="103"/>
        <v>17.034583333333334</v>
      </c>
      <c r="AS270" s="28">
        <f t="shared" si="103"/>
        <v>17.034583333333334</v>
      </c>
      <c r="AT270" s="28">
        <f t="shared" si="103"/>
        <v>17.034583333333334</v>
      </c>
      <c r="AU270" s="28">
        <f t="shared" si="103"/>
        <v>17.034583333333334</v>
      </c>
      <c r="AV270" s="28">
        <f t="shared" si="103"/>
        <v>17.034583333333334</v>
      </c>
      <c r="AW270" s="28">
        <f t="shared" si="103"/>
        <v>17.034583333333334</v>
      </c>
      <c r="AX270" s="28">
        <f t="shared" si="103"/>
        <v>17.034583333333334</v>
      </c>
      <c r="AY270" s="28">
        <f t="shared" si="103"/>
        <v>17.034583333333334</v>
      </c>
      <c r="AZ270" s="28">
        <f t="shared" si="103"/>
        <v>17.034583333333334</v>
      </c>
      <c r="BA270" s="28">
        <f t="shared" si="103"/>
        <v>17.034583333333334</v>
      </c>
      <c r="BB270" s="28">
        <f t="shared" si="103"/>
        <v>17.034583333333334</v>
      </c>
      <c r="BC270" s="28">
        <f t="shared" si="103"/>
        <v>17.034583333333334</v>
      </c>
      <c r="BD270" s="28">
        <f t="shared" si="103"/>
        <v>17.034583333333334</v>
      </c>
      <c r="BE270" s="28">
        <f t="shared" si="103"/>
        <v>17.034583333333334</v>
      </c>
      <c r="BF270" s="28">
        <f t="shared" si="103"/>
        <v>17.034583333333334</v>
      </c>
      <c r="BG270" s="28">
        <f t="shared" si="103"/>
        <v>17.034583333333334</v>
      </c>
      <c r="BH270" s="28">
        <f t="shared" si="103"/>
        <v>17.034583333333334</v>
      </c>
      <c r="BI270" s="28">
        <f t="shared" si="103"/>
        <v>17.034583333333334</v>
      </c>
      <c r="BJ270" s="28">
        <f t="shared" si="103"/>
        <v>17.034583333333334</v>
      </c>
      <c r="BK270" s="28">
        <f t="shared" si="103"/>
        <v>17.034583333333334</v>
      </c>
      <c r="BL270" s="28">
        <f t="shared" si="103"/>
        <v>17.034583333333334</v>
      </c>
      <c r="BM270" s="28">
        <f t="shared" si="103"/>
        <v>17.034583333333334</v>
      </c>
      <c r="BN270" s="28">
        <f t="shared" si="103"/>
        <v>17.034583333333334</v>
      </c>
      <c r="BO270" s="28">
        <f t="shared" si="103"/>
        <v>17.034583333333334</v>
      </c>
      <c r="BP270" s="28">
        <f t="shared" si="103"/>
        <v>17.034583333333334</v>
      </c>
      <c r="BQ270" s="28">
        <f t="shared" si="103"/>
        <v>17.034583333333334</v>
      </c>
      <c r="BR270" s="28">
        <f t="shared" si="103"/>
        <v>17.034583333333334</v>
      </c>
      <c r="BS270" s="28">
        <f t="shared" si="103"/>
        <v>17.034583333333334</v>
      </c>
      <c r="BT270" s="28">
        <f t="shared" si="103"/>
        <v>17.034583333333334</v>
      </c>
      <c r="BU270" s="28">
        <f t="shared" si="103"/>
        <v>17.034583333333334</v>
      </c>
      <c r="BV270" s="28">
        <f t="shared" si="103"/>
        <v>17.034583333333334</v>
      </c>
      <c r="BW270" s="28">
        <f t="shared" si="103"/>
        <v>17.034583333333334</v>
      </c>
      <c r="BX270" s="28">
        <f t="shared" si="103"/>
        <v>17.034583333333334</v>
      </c>
      <c r="BY270" s="28">
        <f t="shared" si="103"/>
        <v>17.034583333333334</v>
      </c>
      <c r="BZ270" s="28">
        <f t="shared" si="103"/>
        <v>17.034583333333334</v>
      </c>
      <c r="CA270" s="28">
        <f t="shared" si="103"/>
        <v>17.034583333333334</v>
      </c>
      <c r="CB270" s="28">
        <f t="shared" si="103"/>
        <v>17.034583333333334</v>
      </c>
    </row>
    <row r="271" spans="1:80" ht="15" hidden="1" customHeight="1">
      <c r="A271" s="1">
        <v>10050185</v>
      </c>
      <c r="B271" s="5">
        <v>41773.598217592589</v>
      </c>
      <c r="C271" s="5">
        <v>42039</v>
      </c>
      <c r="D271" s="5">
        <v>42114.688425925924</v>
      </c>
      <c r="E271" s="7">
        <v>0</v>
      </c>
      <c r="F271" s="3" t="s">
        <v>186</v>
      </c>
      <c r="G271" s="3" t="s">
        <v>217</v>
      </c>
      <c r="H271" s="3" t="s">
        <v>214</v>
      </c>
      <c r="K271" s="2"/>
      <c r="L271" s="2"/>
    </row>
    <row r="272" spans="1:80" ht="15" hidden="1" customHeight="1">
      <c r="A272" s="1">
        <v>10050949</v>
      </c>
      <c r="B272" s="5">
        <v>41990.466099537036</v>
      </c>
      <c r="C272" s="5">
        <v>42033</v>
      </c>
      <c r="D272" s="5">
        <v>42121.357175925928</v>
      </c>
      <c r="E272" s="7">
        <v>0</v>
      </c>
      <c r="F272" s="3" t="s">
        <v>6</v>
      </c>
      <c r="G272" s="3" t="s">
        <v>217</v>
      </c>
      <c r="H272" s="3" t="s">
        <v>214</v>
      </c>
      <c r="K272" s="2"/>
      <c r="L272" s="2"/>
    </row>
    <row r="273" spans="1:80" ht="15" hidden="1" customHeight="1">
      <c r="A273" s="1">
        <v>10051121</v>
      </c>
      <c r="B273" s="5">
        <v>42037.580034722225</v>
      </c>
      <c r="C273" s="5">
        <v>42064</v>
      </c>
      <c r="D273" s="5">
        <v>42122.480092592596</v>
      </c>
      <c r="E273" s="7">
        <v>0</v>
      </c>
      <c r="F273" s="3" t="s">
        <v>7</v>
      </c>
      <c r="G273" s="3" t="s">
        <v>217</v>
      </c>
      <c r="H273" s="3" t="s">
        <v>214</v>
      </c>
      <c r="K273" s="2"/>
      <c r="L273" s="2"/>
    </row>
    <row r="274" spans="1:80" ht="15" hidden="1" customHeight="1">
      <c r="A274" s="1">
        <v>10051118</v>
      </c>
      <c r="B274" s="5">
        <v>42037.548125000001</v>
      </c>
      <c r="C274" s="5">
        <v>42064</v>
      </c>
      <c r="D274" s="5">
        <v>42122.627233796295</v>
      </c>
      <c r="E274" s="7">
        <v>0</v>
      </c>
      <c r="F274" s="3" t="s">
        <v>7</v>
      </c>
      <c r="G274" s="3" t="s">
        <v>217</v>
      </c>
      <c r="H274" s="3" t="s">
        <v>214</v>
      </c>
      <c r="K274" s="2"/>
      <c r="L274" s="2"/>
    </row>
    <row r="275" spans="1:80" ht="15" hidden="1" customHeight="1">
      <c r="A275" s="1">
        <v>10049438</v>
      </c>
      <c r="B275" s="5">
        <v>41646.400034722225</v>
      </c>
      <c r="C275" s="5">
        <v>41990</v>
      </c>
      <c r="D275" s="5">
        <v>42125.405844907407</v>
      </c>
      <c r="E275" s="4">
        <v>0</v>
      </c>
      <c r="F275" s="3" t="s">
        <v>5</v>
      </c>
      <c r="G275" s="3" t="s">
        <v>217</v>
      </c>
      <c r="H275" s="3" t="s">
        <v>119</v>
      </c>
      <c r="K275" s="2"/>
      <c r="L275" s="2"/>
    </row>
    <row r="276" spans="1:80" ht="15" hidden="1" customHeight="1">
      <c r="A276" s="1">
        <v>10051020</v>
      </c>
      <c r="B276" s="5">
        <v>42019.558275462965</v>
      </c>
      <c r="C276" s="5">
        <v>42064</v>
      </c>
      <c r="D276" s="5">
        <v>42135.388310185182</v>
      </c>
      <c r="E276" s="7">
        <v>0</v>
      </c>
      <c r="F276" s="3" t="s">
        <v>7</v>
      </c>
      <c r="G276" s="3" t="s">
        <v>217</v>
      </c>
      <c r="H276" s="3" t="s">
        <v>214</v>
      </c>
      <c r="K276" s="2"/>
      <c r="L276" s="2"/>
    </row>
    <row r="277" spans="1:80" ht="15" hidden="1" customHeight="1">
      <c r="A277" s="1">
        <v>10051022</v>
      </c>
      <c r="B277" s="5">
        <v>42019.565509259257</v>
      </c>
      <c r="C277" s="5">
        <v>42064</v>
      </c>
      <c r="D277" s="5">
        <v>42135.389236111114</v>
      </c>
      <c r="E277" s="7">
        <v>0</v>
      </c>
      <c r="F277" s="3" t="s">
        <v>7</v>
      </c>
      <c r="G277" s="3" t="s">
        <v>217</v>
      </c>
      <c r="H277" s="3" t="s">
        <v>214</v>
      </c>
      <c r="K277" s="2"/>
      <c r="L277" s="2"/>
    </row>
    <row r="278" spans="1:80" ht="15" hidden="1" customHeight="1">
      <c r="A278" s="1">
        <v>10051120</v>
      </c>
      <c r="B278" s="5">
        <v>42037.573379629626</v>
      </c>
      <c r="C278" s="5">
        <v>42064</v>
      </c>
      <c r="D278" s="5">
        <v>42135.391053240739</v>
      </c>
      <c r="E278" s="7">
        <v>0</v>
      </c>
      <c r="F278" s="3" t="s">
        <v>7</v>
      </c>
      <c r="G278" s="3" t="s">
        <v>217</v>
      </c>
      <c r="H278" s="3" t="s">
        <v>214</v>
      </c>
      <c r="K278" s="2"/>
      <c r="L278" s="2"/>
    </row>
    <row r="279" spans="1:80" ht="15" hidden="1" customHeight="1">
      <c r="A279" s="1">
        <v>10051116</v>
      </c>
      <c r="B279" s="5">
        <v>42037.519490740742</v>
      </c>
      <c r="C279" s="5">
        <v>42064</v>
      </c>
      <c r="D279" s="5">
        <v>42135.398668981485</v>
      </c>
      <c r="E279" s="7">
        <v>0</v>
      </c>
      <c r="F279" s="3" t="s">
        <v>7</v>
      </c>
      <c r="G279" s="3" t="s">
        <v>217</v>
      </c>
      <c r="H279" s="3" t="s">
        <v>214</v>
      </c>
      <c r="K279" s="2"/>
      <c r="L279" s="2"/>
    </row>
    <row r="280" spans="1:80" ht="15" hidden="1" customHeight="1">
      <c r="A280" s="1">
        <v>10051067</v>
      </c>
      <c r="B280" s="5">
        <v>42027.709930555553</v>
      </c>
      <c r="C280" s="5">
        <v>42064</v>
      </c>
      <c r="D280" s="5">
        <v>42135.398935185185</v>
      </c>
      <c r="E280" s="7">
        <v>0</v>
      </c>
      <c r="F280" s="3" t="s">
        <v>7</v>
      </c>
      <c r="G280" s="3" t="s">
        <v>217</v>
      </c>
      <c r="H280" s="3" t="s">
        <v>214</v>
      </c>
      <c r="K280" s="2"/>
      <c r="L280" s="2"/>
    </row>
    <row r="281" spans="1:80" ht="15" hidden="1" customHeight="1">
      <c r="A281" s="1">
        <v>10051021</v>
      </c>
      <c r="B281" s="5">
        <v>42019.562858796293</v>
      </c>
      <c r="C281" s="5">
        <v>42064</v>
      </c>
      <c r="D281" s="5">
        <v>42141.922719907408</v>
      </c>
      <c r="E281" s="7">
        <v>0</v>
      </c>
      <c r="F281" s="3" t="s">
        <v>7</v>
      </c>
      <c r="G281" s="3" t="s">
        <v>217</v>
      </c>
      <c r="H281" s="3" t="s">
        <v>214</v>
      </c>
      <c r="K281" s="2"/>
      <c r="L281" s="2"/>
    </row>
    <row r="282" spans="1:80" ht="15" hidden="1" customHeight="1">
      <c r="A282" s="1">
        <v>10048026</v>
      </c>
      <c r="B282" s="5">
        <v>41368</v>
      </c>
      <c r="C282" s="5">
        <v>41820</v>
      </c>
      <c r="D282" s="5">
        <v>42157.5622337963</v>
      </c>
      <c r="E282" s="7">
        <v>0</v>
      </c>
      <c r="F282" s="3" t="s">
        <v>185</v>
      </c>
      <c r="G282" s="3" t="s">
        <v>217</v>
      </c>
      <c r="H282" s="3" t="s">
        <v>214</v>
      </c>
      <c r="K282" s="2"/>
      <c r="L282" s="2"/>
    </row>
    <row r="283" spans="1:80" ht="15" hidden="1" customHeight="1">
      <c r="A283" s="1">
        <v>10051019</v>
      </c>
      <c r="B283" s="5">
        <v>42019.52175925926</v>
      </c>
      <c r="C283" s="5">
        <v>42064</v>
      </c>
      <c r="D283" s="5">
        <v>42166.454988425925</v>
      </c>
      <c r="E283" s="7">
        <v>0</v>
      </c>
      <c r="F283" s="3" t="s">
        <v>7</v>
      </c>
      <c r="G283" s="3" t="s">
        <v>217</v>
      </c>
      <c r="H283" s="3" t="s">
        <v>214</v>
      </c>
      <c r="K283" s="2"/>
      <c r="L283" s="2"/>
    </row>
    <row r="284" spans="1:80" ht="15" hidden="1" customHeight="1">
      <c r="A284" s="1">
        <v>10050264</v>
      </c>
      <c r="B284" s="5">
        <v>41801.649108796293</v>
      </c>
      <c r="C284" s="5">
        <v>42015</v>
      </c>
      <c r="D284" s="5">
        <v>42174.341921296298</v>
      </c>
      <c r="E284" s="7">
        <v>0</v>
      </c>
      <c r="F284" s="3" t="s">
        <v>186</v>
      </c>
      <c r="G284" s="3" t="s">
        <v>217</v>
      </c>
      <c r="H284" s="3" t="s">
        <v>214</v>
      </c>
      <c r="K284" s="2"/>
      <c r="L284" s="2"/>
    </row>
    <row r="285" spans="1:80" ht="15" hidden="1" customHeight="1">
      <c r="A285" s="1">
        <v>10049566</v>
      </c>
      <c r="B285" s="5">
        <v>41668.67491898148</v>
      </c>
      <c r="C285" s="5">
        <v>41995</v>
      </c>
      <c r="D285" s="5">
        <v>42174.342546296299</v>
      </c>
      <c r="E285" s="7">
        <v>0</v>
      </c>
      <c r="F285" s="3" t="s">
        <v>5</v>
      </c>
      <c r="G285" s="3" t="s">
        <v>217</v>
      </c>
      <c r="H285" s="3" t="s">
        <v>214</v>
      </c>
      <c r="K285" s="2"/>
      <c r="L285" s="2"/>
    </row>
    <row r="286" spans="1:80" ht="15" hidden="1" customHeight="1">
      <c r="A286" s="1">
        <v>10050363</v>
      </c>
      <c r="B286" s="5">
        <v>41829.439675925925</v>
      </c>
      <c r="C286" s="5">
        <v>41994</v>
      </c>
      <c r="D286" s="5">
        <v>42174.342812499999</v>
      </c>
      <c r="E286" s="7">
        <v>0</v>
      </c>
      <c r="F286" s="3" t="s">
        <v>0</v>
      </c>
      <c r="G286" s="3" t="s">
        <v>217</v>
      </c>
      <c r="H286" s="3" t="s">
        <v>214</v>
      </c>
      <c r="K286" s="2"/>
      <c r="L286" s="2"/>
    </row>
    <row r="287" spans="1:80" ht="15" hidden="1" customHeight="1">
      <c r="A287" s="1">
        <v>10049579</v>
      </c>
      <c r="B287" s="5">
        <v>41670.492928240739</v>
      </c>
      <c r="C287" s="5">
        <v>42004</v>
      </c>
      <c r="D287" s="5">
        <v>42177.940289351849</v>
      </c>
      <c r="E287" s="7">
        <v>0</v>
      </c>
      <c r="F287" s="3" t="s">
        <v>0</v>
      </c>
      <c r="G287" s="3" t="s">
        <v>217</v>
      </c>
      <c r="H287" s="3" t="s">
        <v>214</v>
      </c>
      <c r="K287" s="2"/>
      <c r="L287" s="2"/>
    </row>
    <row r="288" spans="1:80" ht="15" customHeight="1">
      <c r="A288" s="1">
        <v>10050217</v>
      </c>
      <c r="B288" s="5">
        <v>41781.440428240741</v>
      </c>
      <c r="C288" s="5">
        <v>42002</v>
      </c>
      <c r="D288" s="5">
        <v>42180.433877314812</v>
      </c>
      <c r="E288" s="4">
        <v>39074.620000000003</v>
      </c>
      <c r="F288" s="3" t="s">
        <v>12</v>
      </c>
      <c r="G288" s="3" t="s">
        <v>62</v>
      </c>
      <c r="H288" s="3" t="s">
        <v>96</v>
      </c>
      <c r="K288" s="2"/>
      <c r="L288" s="2"/>
      <c r="AF288" s="28">
        <f>($E288*($H$1/12)/2)</f>
        <v>162.81091666666669</v>
      </c>
      <c r="AG288" s="28">
        <f>($E288*($H$1/12))</f>
        <v>325.62183333333337</v>
      </c>
      <c r="AH288" s="28">
        <f t="shared" ref="AH288:CB288" si="104">($E288*($H$1/12))</f>
        <v>325.62183333333337</v>
      </c>
      <c r="AI288" s="28">
        <f t="shared" si="104"/>
        <v>325.62183333333337</v>
      </c>
      <c r="AJ288" s="28">
        <f t="shared" si="104"/>
        <v>325.62183333333337</v>
      </c>
      <c r="AK288" s="28">
        <f t="shared" si="104"/>
        <v>325.62183333333337</v>
      </c>
      <c r="AL288" s="28">
        <f t="shared" si="104"/>
        <v>325.62183333333337</v>
      </c>
      <c r="AM288" s="28">
        <f t="shared" si="104"/>
        <v>325.62183333333337</v>
      </c>
      <c r="AN288" s="28">
        <f t="shared" si="104"/>
        <v>325.62183333333337</v>
      </c>
      <c r="AO288" s="28">
        <f t="shared" si="104"/>
        <v>325.62183333333337</v>
      </c>
      <c r="AP288" s="28">
        <f t="shared" si="104"/>
        <v>325.62183333333337</v>
      </c>
      <c r="AQ288" s="28">
        <f t="shared" si="104"/>
        <v>325.62183333333337</v>
      </c>
      <c r="AR288" s="28">
        <f t="shared" si="104"/>
        <v>325.62183333333337</v>
      </c>
      <c r="AS288" s="28">
        <f t="shared" si="104"/>
        <v>325.62183333333337</v>
      </c>
      <c r="AT288" s="28">
        <f t="shared" si="104"/>
        <v>325.62183333333337</v>
      </c>
      <c r="AU288" s="28">
        <f t="shared" si="104"/>
        <v>325.62183333333337</v>
      </c>
      <c r="AV288" s="28">
        <f t="shared" si="104"/>
        <v>325.62183333333337</v>
      </c>
      <c r="AW288" s="28">
        <f t="shared" si="104"/>
        <v>325.62183333333337</v>
      </c>
      <c r="AX288" s="28">
        <f t="shared" si="104"/>
        <v>325.62183333333337</v>
      </c>
      <c r="AY288" s="28">
        <f t="shared" si="104"/>
        <v>325.62183333333337</v>
      </c>
      <c r="AZ288" s="28">
        <f t="shared" si="104"/>
        <v>325.62183333333337</v>
      </c>
      <c r="BA288" s="28">
        <f t="shared" si="104"/>
        <v>325.62183333333337</v>
      </c>
      <c r="BB288" s="28">
        <f t="shared" si="104"/>
        <v>325.62183333333337</v>
      </c>
      <c r="BC288" s="28">
        <f t="shared" si="104"/>
        <v>325.62183333333337</v>
      </c>
      <c r="BD288" s="28">
        <f t="shared" si="104"/>
        <v>325.62183333333337</v>
      </c>
      <c r="BE288" s="28">
        <f t="shared" si="104"/>
        <v>325.62183333333337</v>
      </c>
      <c r="BF288" s="28">
        <f t="shared" si="104"/>
        <v>325.62183333333337</v>
      </c>
      <c r="BG288" s="28">
        <f t="shared" si="104"/>
        <v>325.62183333333337</v>
      </c>
      <c r="BH288" s="28">
        <f t="shared" si="104"/>
        <v>325.62183333333337</v>
      </c>
      <c r="BI288" s="28">
        <f t="shared" si="104"/>
        <v>325.62183333333337</v>
      </c>
      <c r="BJ288" s="28">
        <f t="shared" si="104"/>
        <v>325.62183333333337</v>
      </c>
      <c r="BK288" s="28">
        <f t="shared" si="104"/>
        <v>325.62183333333337</v>
      </c>
      <c r="BL288" s="28">
        <f t="shared" si="104"/>
        <v>325.62183333333337</v>
      </c>
      <c r="BM288" s="28">
        <f t="shared" si="104"/>
        <v>325.62183333333337</v>
      </c>
      <c r="BN288" s="28">
        <f t="shared" si="104"/>
        <v>325.62183333333337</v>
      </c>
      <c r="BO288" s="28">
        <f t="shared" si="104"/>
        <v>325.62183333333337</v>
      </c>
      <c r="BP288" s="28">
        <f t="shared" si="104"/>
        <v>325.62183333333337</v>
      </c>
      <c r="BQ288" s="28">
        <f t="shared" si="104"/>
        <v>325.62183333333337</v>
      </c>
      <c r="BR288" s="28">
        <f t="shared" si="104"/>
        <v>325.62183333333337</v>
      </c>
      <c r="BS288" s="28">
        <f t="shared" si="104"/>
        <v>325.62183333333337</v>
      </c>
      <c r="BT288" s="28">
        <f t="shared" si="104"/>
        <v>325.62183333333337</v>
      </c>
      <c r="BU288" s="28">
        <f t="shared" si="104"/>
        <v>325.62183333333337</v>
      </c>
      <c r="BV288" s="28">
        <f t="shared" si="104"/>
        <v>325.62183333333337</v>
      </c>
      <c r="BW288" s="28">
        <f t="shared" si="104"/>
        <v>325.62183333333337</v>
      </c>
      <c r="BX288" s="28">
        <f t="shared" si="104"/>
        <v>325.62183333333337</v>
      </c>
      <c r="BY288" s="28">
        <f t="shared" si="104"/>
        <v>325.62183333333337</v>
      </c>
      <c r="BZ288" s="28">
        <f t="shared" si="104"/>
        <v>325.62183333333337</v>
      </c>
      <c r="CA288" s="28">
        <f t="shared" si="104"/>
        <v>325.62183333333337</v>
      </c>
      <c r="CB288" s="28">
        <f t="shared" si="104"/>
        <v>325.62183333333337</v>
      </c>
    </row>
    <row r="289" spans="1:80" ht="15" hidden="1" customHeight="1">
      <c r="A289" s="1">
        <v>10049411</v>
      </c>
      <c r="B289" s="5">
        <v>41638.483553240738</v>
      </c>
      <c r="C289" s="5">
        <v>42027</v>
      </c>
      <c r="D289" s="5">
        <v>42180.434988425928</v>
      </c>
      <c r="E289" s="7">
        <v>0</v>
      </c>
      <c r="F289" s="3" t="s">
        <v>0</v>
      </c>
      <c r="G289" s="3" t="s">
        <v>217</v>
      </c>
      <c r="H289" s="3" t="s">
        <v>214</v>
      </c>
      <c r="K289" s="2"/>
      <c r="L289" s="2"/>
    </row>
    <row r="290" spans="1:80" ht="105" customHeight="1">
      <c r="A290" s="1">
        <v>10049857</v>
      </c>
      <c r="B290" s="5">
        <v>41710.493611111109</v>
      </c>
      <c r="C290" s="5">
        <v>42004</v>
      </c>
      <c r="D290" s="5">
        <v>42184.558067129627</v>
      </c>
      <c r="E290" s="4">
        <v>45483.22</v>
      </c>
      <c r="F290" s="3" t="s">
        <v>12</v>
      </c>
      <c r="G290" s="9" t="s">
        <v>49</v>
      </c>
      <c r="H290" s="3" t="s">
        <v>42</v>
      </c>
      <c r="K290" s="2"/>
      <c r="L290" s="2"/>
      <c r="AF290" s="28">
        <f>($E290*($H$1/12)/2)</f>
        <v>189.51341666666667</v>
      </c>
      <c r="AG290" s="28">
        <f>($E290*($H$1/12))</f>
        <v>379.02683333333334</v>
      </c>
      <c r="AH290" s="28">
        <f t="shared" ref="AH290:CB291" si="105">($E290*($H$1/12))</f>
        <v>379.02683333333334</v>
      </c>
      <c r="AI290" s="28">
        <f t="shared" si="105"/>
        <v>379.02683333333334</v>
      </c>
      <c r="AJ290" s="28">
        <f t="shared" si="105"/>
        <v>379.02683333333334</v>
      </c>
      <c r="AK290" s="28">
        <f t="shared" si="105"/>
        <v>379.02683333333334</v>
      </c>
      <c r="AL290" s="28">
        <f t="shared" si="105"/>
        <v>379.02683333333334</v>
      </c>
      <c r="AM290" s="28">
        <f t="shared" si="105"/>
        <v>379.02683333333334</v>
      </c>
      <c r="AN290" s="28">
        <f t="shared" si="105"/>
        <v>379.02683333333334</v>
      </c>
      <c r="AO290" s="28">
        <f t="shared" si="105"/>
        <v>379.02683333333334</v>
      </c>
      <c r="AP290" s="28">
        <f t="shared" si="105"/>
        <v>379.02683333333334</v>
      </c>
      <c r="AQ290" s="28">
        <f t="shared" si="105"/>
        <v>379.02683333333334</v>
      </c>
      <c r="AR290" s="28">
        <f t="shared" si="105"/>
        <v>379.02683333333334</v>
      </c>
      <c r="AS290" s="28">
        <f t="shared" si="105"/>
        <v>379.02683333333334</v>
      </c>
      <c r="AT290" s="28">
        <f t="shared" si="105"/>
        <v>379.02683333333334</v>
      </c>
      <c r="AU290" s="28">
        <f t="shared" si="105"/>
        <v>379.02683333333334</v>
      </c>
      <c r="AV290" s="28">
        <f t="shared" si="105"/>
        <v>379.02683333333334</v>
      </c>
      <c r="AW290" s="28">
        <f t="shared" si="105"/>
        <v>379.02683333333334</v>
      </c>
      <c r="AX290" s="28">
        <f t="shared" si="105"/>
        <v>379.02683333333334</v>
      </c>
      <c r="AY290" s="28">
        <f t="shared" si="105"/>
        <v>379.02683333333334</v>
      </c>
      <c r="AZ290" s="28">
        <f t="shared" si="105"/>
        <v>379.02683333333334</v>
      </c>
      <c r="BA290" s="28">
        <f t="shared" si="105"/>
        <v>379.02683333333334</v>
      </c>
      <c r="BB290" s="28">
        <f t="shared" si="105"/>
        <v>379.02683333333334</v>
      </c>
      <c r="BC290" s="28">
        <f t="shared" si="105"/>
        <v>379.02683333333334</v>
      </c>
      <c r="BD290" s="28">
        <f t="shared" si="105"/>
        <v>379.02683333333334</v>
      </c>
      <c r="BE290" s="28">
        <f t="shared" si="105"/>
        <v>379.02683333333334</v>
      </c>
      <c r="BF290" s="28">
        <f t="shared" si="105"/>
        <v>379.02683333333334</v>
      </c>
      <c r="BG290" s="28">
        <f t="shared" si="105"/>
        <v>379.02683333333334</v>
      </c>
      <c r="BH290" s="28">
        <f t="shared" si="105"/>
        <v>379.02683333333334</v>
      </c>
      <c r="BI290" s="28">
        <f t="shared" si="105"/>
        <v>379.02683333333334</v>
      </c>
      <c r="BJ290" s="28">
        <f t="shared" si="105"/>
        <v>379.02683333333334</v>
      </c>
      <c r="BK290" s="28">
        <f t="shared" si="105"/>
        <v>379.02683333333334</v>
      </c>
      <c r="BL290" s="28">
        <f t="shared" si="105"/>
        <v>379.02683333333334</v>
      </c>
      <c r="BM290" s="28">
        <f t="shared" si="105"/>
        <v>379.02683333333334</v>
      </c>
      <c r="BN290" s="28">
        <f t="shared" si="105"/>
        <v>379.02683333333334</v>
      </c>
      <c r="BO290" s="28">
        <f t="shared" si="105"/>
        <v>379.02683333333334</v>
      </c>
      <c r="BP290" s="28">
        <f t="shared" si="105"/>
        <v>379.02683333333334</v>
      </c>
      <c r="BQ290" s="28">
        <f t="shared" si="105"/>
        <v>379.02683333333334</v>
      </c>
      <c r="BR290" s="28">
        <f t="shared" si="105"/>
        <v>379.02683333333334</v>
      </c>
      <c r="BS290" s="28">
        <f t="shared" si="105"/>
        <v>379.02683333333334</v>
      </c>
      <c r="BT290" s="28">
        <f t="shared" si="105"/>
        <v>379.02683333333334</v>
      </c>
      <c r="BU290" s="28">
        <f t="shared" si="105"/>
        <v>379.02683333333334</v>
      </c>
      <c r="BV290" s="28">
        <f t="shared" si="105"/>
        <v>379.02683333333334</v>
      </c>
      <c r="BW290" s="28">
        <f t="shared" si="105"/>
        <v>379.02683333333334</v>
      </c>
      <c r="BX290" s="28">
        <f t="shared" si="105"/>
        <v>379.02683333333334</v>
      </c>
      <c r="BY290" s="28">
        <f t="shared" si="105"/>
        <v>379.02683333333334</v>
      </c>
      <c r="BZ290" s="28">
        <f t="shared" si="105"/>
        <v>379.02683333333334</v>
      </c>
      <c r="CA290" s="28">
        <f t="shared" si="105"/>
        <v>379.02683333333334</v>
      </c>
      <c r="CB290" s="28">
        <f t="shared" si="105"/>
        <v>379.02683333333334</v>
      </c>
    </row>
    <row r="291" spans="1:80" ht="30" customHeight="1">
      <c r="A291" s="1">
        <v>10049931</v>
      </c>
      <c r="B291" s="5">
        <v>41743.45385416667</v>
      </c>
      <c r="C291" s="5">
        <v>41920</v>
      </c>
      <c r="D291" s="5">
        <v>42184.55878472222</v>
      </c>
      <c r="E291" s="4">
        <v>959.04</v>
      </c>
      <c r="F291" s="3" t="s">
        <v>12</v>
      </c>
      <c r="G291" s="8" t="s">
        <v>56</v>
      </c>
      <c r="H291" s="3" t="s">
        <v>50</v>
      </c>
      <c r="K291" s="2"/>
      <c r="L291" s="2"/>
      <c r="AD291" s="28">
        <f>($E291*($H$1/12)/2)</f>
        <v>3.996</v>
      </c>
      <c r="AE291" s="28">
        <f>($E291*($H$1/12))</f>
        <v>7.992</v>
      </c>
      <c r="AF291" s="28">
        <f t="shared" ref="AF291:AG291" si="106">($E291*($H$1/12))</f>
        <v>7.992</v>
      </c>
      <c r="AG291" s="28">
        <f t="shared" si="106"/>
        <v>7.992</v>
      </c>
      <c r="AH291" s="28">
        <f t="shared" si="105"/>
        <v>7.992</v>
      </c>
      <c r="AI291" s="28">
        <f t="shared" si="105"/>
        <v>7.992</v>
      </c>
      <c r="AJ291" s="28">
        <f t="shared" si="105"/>
        <v>7.992</v>
      </c>
      <c r="AK291" s="28">
        <f t="shared" si="105"/>
        <v>7.992</v>
      </c>
      <c r="AL291" s="28">
        <f t="shared" si="105"/>
        <v>7.992</v>
      </c>
      <c r="AM291" s="28">
        <f t="shared" si="105"/>
        <v>7.992</v>
      </c>
      <c r="AN291" s="28">
        <f t="shared" si="105"/>
        <v>7.992</v>
      </c>
      <c r="AO291" s="28">
        <f t="shared" si="105"/>
        <v>7.992</v>
      </c>
      <c r="AP291" s="28">
        <f t="shared" si="105"/>
        <v>7.992</v>
      </c>
      <c r="AQ291" s="28">
        <f t="shared" si="105"/>
        <v>7.992</v>
      </c>
      <c r="AR291" s="28">
        <f t="shared" si="105"/>
        <v>7.992</v>
      </c>
      <c r="AS291" s="28">
        <f t="shared" si="105"/>
        <v>7.992</v>
      </c>
      <c r="AT291" s="28">
        <f t="shared" si="105"/>
        <v>7.992</v>
      </c>
      <c r="AU291" s="28">
        <f t="shared" si="105"/>
        <v>7.992</v>
      </c>
      <c r="AV291" s="28">
        <f t="shared" si="105"/>
        <v>7.992</v>
      </c>
      <c r="AW291" s="28">
        <f t="shared" si="105"/>
        <v>7.992</v>
      </c>
      <c r="AX291" s="28">
        <f t="shared" si="105"/>
        <v>7.992</v>
      </c>
      <c r="AY291" s="28">
        <f t="shared" si="105"/>
        <v>7.992</v>
      </c>
      <c r="AZ291" s="28">
        <f t="shared" si="105"/>
        <v>7.992</v>
      </c>
      <c r="BA291" s="28">
        <f t="shared" si="105"/>
        <v>7.992</v>
      </c>
      <c r="BB291" s="28">
        <f t="shared" si="105"/>
        <v>7.992</v>
      </c>
      <c r="BC291" s="28">
        <f t="shared" si="105"/>
        <v>7.992</v>
      </c>
      <c r="BD291" s="28">
        <f t="shared" si="105"/>
        <v>7.992</v>
      </c>
      <c r="BE291" s="28">
        <f t="shared" si="105"/>
        <v>7.992</v>
      </c>
      <c r="BF291" s="28">
        <f t="shared" si="105"/>
        <v>7.992</v>
      </c>
      <c r="BG291" s="28">
        <f t="shared" si="105"/>
        <v>7.992</v>
      </c>
      <c r="BH291" s="28">
        <f t="shared" si="105"/>
        <v>7.992</v>
      </c>
      <c r="BI291" s="28">
        <f t="shared" si="105"/>
        <v>7.992</v>
      </c>
      <c r="BJ291" s="28">
        <f t="shared" si="105"/>
        <v>7.992</v>
      </c>
      <c r="BK291" s="28">
        <f t="shared" si="105"/>
        <v>7.992</v>
      </c>
      <c r="BL291" s="28">
        <f t="shared" si="105"/>
        <v>7.992</v>
      </c>
      <c r="BM291" s="28">
        <f t="shared" si="105"/>
        <v>7.992</v>
      </c>
      <c r="BN291" s="28">
        <f t="shared" si="105"/>
        <v>7.992</v>
      </c>
      <c r="BO291" s="28">
        <f t="shared" si="105"/>
        <v>7.992</v>
      </c>
      <c r="BP291" s="28">
        <f t="shared" si="105"/>
        <v>7.992</v>
      </c>
      <c r="BQ291" s="28">
        <f t="shared" si="105"/>
        <v>7.992</v>
      </c>
      <c r="BR291" s="28">
        <f t="shared" si="105"/>
        <v>7.992</v>
      </c>
      <c r="BS291" s="28">
        <f t="shared" si="105"/>
        <v>7.992</v>
      </c>
      <c r="BT291" s="28">
        <f t="shared" si="105"/>
        <v>7.992</v>
      </c>
      <c r="BU291" s="28">
        <f t="shared" si="105"/>
        <v>7.992</v>
      </c>
      <c r="BV291" s="28">
        <f t="shared" si="105"/>
        <v>7.992</v>
      </c>
      <c r="BW291" s="28">
        <f t="shared" si="105"/>
        <v>7.992</v>
      </c>
      <c r="BX291" s="28">
        <f t="shared" si="105"/>
        <v>7.992</v>
      </c>
      <c r="BY291" s="28">
        <f t="shared" si="105"/>
        <v>7.992</v>
      </c>
      <c r="BZ291" s="28">
        <f t="shared" si="105"/>
        <v>7.992</v>
      </c>
      <c r="CA291" s="28">
        <f t="shared" si="105"/>
        <v>7.992</v>
      </c>
      <c r="CB291" s="28">
        <f t="shared" si="105"/>
        <v>7.992</v>
      </c>
    </row>
    <row r="292" spans="1:80" ht="15" hidden="1" customHeight="1">
      <c r="A292" s="1">
        <v>10049646</v>
      </c>
      <c r="B292" s="5">
        <v>41676.497083333335</v>
      </c>
      <c r="C292" s="5">
        <v>42094</v>
      </c>
      <c r="D292" s="5">
        <v>42185.723773148151</v>
      </c>
      <c r="E292" s="7">
        <v>0</v>
      </c>
      <c r="F292" s="3" t="s">
        <v>5</v>
      </c>
      <c r="G292" s="3" t="s">
        <v>217</v>
      </c>
      <c r="H292" s="3" t="s">
        <v>214</v>
      </c>
      <c r="K292" s="2"/>
      <c r="L292" s="2"/>
    </row>
    <row r="293" spans="1:80" ht="15" hidden="1" customHeight="1">
      <c r="A293" s="1">
        <v>10049225</v>
      </c>
      <c r="B293" s="5">
        <v>41584.642233796294</v>
      </c>
      <c r="C293" s="5">
        <v>42109</v>
      </c>
      <c r="D293" s="5">
        <v>42213.878703703704</v>
      </c>
      <c r="E293" s="7">
        <v>0</v>
      </c>
      <c r="F293" s="3" t="s">
        <v>5</v>
      </c>
      <c r="G293" s="3" t="s">
        <v>217</v>
      </c>
      <c r="H293" s="3" t="s">
        <v>214</v>
      </c>
      <c r="K293" s="2"/>
      <c r="L293" s="2"/>
    </row>
    <row r="294" spans="1:80" ht="15" hidden="1" customHeight="1">
      <c r="A294" s="1">
        <v>10050709</v>
      </c>
      <c r="B294" s="5">
        <v>41899.597604166665</v>
      </c>
      <c r="C294" s="5">
        <v>42198</v>
      </c>
      <c r="D294" s="5">
        <v>42226.43409722222</v>
      </c>
      <c r="E294" s="7">
        <v>0</v>
      </c>
      <c r="F294" s="3" t="s">
        <v>6</v>
      </c>
      <c r="G294" s="3" t="s">
        <v>217</v>
      </c>
      <c r="H294" s="3" t="s">
        <v>214</v>
      </c>
      <c r="K294" s="2"/>
      <c r="L294" s="2"/>
    </row>
    <row r="295" spans="1:80" ht="15" hidden="1" customHeight="1">
      <c r="A295" s="1">
        <v>10050784</v>
      </c>
      <c r="B295" s="5">
        <v>41935.630266203705</v>
      </c>
      <c r="C295" s="5">
        <v>42063</v>
      </c>
      <c r="D295" s="5">
        <v>42226.452662037038</v>
      </c>
      <c r="E295" s="7">
        <v>0</v>
      </c>
      <c r="F295" s="3" t="s">
        <v>6</v>
      </c>
      <c r="G295" s="3" t="s">
        <v>217</v>
      </c>
      <c r="H295" s="3" t="s">
        <v>214</v>
      </c>
      <c r="K295" s="2"/>
      <c r="L295" s="2"/>
    </row>
    <row r="296" spans="1:80" ht="15" hidden="1" customHeight="1">
      <c r="A296" s="1">
        <v>10050822</v>
      </c>
      <c r="B296" s="5">
        <v>41954.617175925923</v>
      </c>
      <c r="C296" s="5">
        <v>42129</v>
      </c>
      <c r="D296" s="5">
        <v>42228.687106481484</v>
      </c>
      <c r="E296" s="7">
        <v>0</v>
      </c>
      <c r="F296" s="3" t="s">
        <v>6</v>
      </c>
      <c r="G296" s="3" t="s">
        <v>217</v>
      </c>
      <c r="H296" s="3" t="s">
        <v>214</v>
      </c>
      <c r="K296" s="2"/>
      <c r="L296" s="2"/>
    </row>
    <row r="297" spans="1:80" ht="15" customHeight="1">
      <c r="A297" s="1">
        <v>10051402</v>
      </c>
      <c r="B297" s="5">
        <v>42090.356909722221</v>
      </c>
      <c r="C297" s="5">
        <v>42125</v>
      </c>
      <c r="D297" s="5">
        <v>42228.691851851851</v>
      </c>
      <c r="E297" s="4">
        <v>2605.6999999999998</v>
      </c>
      <c r="F297" s="3" t="s">
        <v>5</v>
      </c>
      <c r="G297" s="3" t="s">
        <v>97</v>
      </c>
      <c r="H297" s="3" t="s">
        <v>96</v>
      </c>
      <c r="K297" s="2"/>
      <c r="L297" s="2"/>
      <c r="AK297" s="28">
        <f>($E297*($H$1/12)/2)</f>
        <v>10.857083333333332</v>
      </c>
      <c r="AL297" s="28">
        <f>($E297*($H$1/12))</f>
        <v>21.714166666666664</v>
      </c>
      <c r="AM297" s="28">
        <f t="shared" ref="AM297:CB297" si="107">($E297*($H$1/12))</f>
        <v>21.714166666666664</v>
      </c>
      <c r="AN297" s="28">
        <f t="shared" si="107"/>
        <v>21.714166666666664</v>
      </c>
      <c r="AO297" s="28">
        <f t="shared" si="107"/>
        <v>21.714166666666664</v>
      </c>
      <c r="AP297" s="28">
        <f t="shared" si="107"/>
        <v>21.714166666666664</v>
      </c>
      <c r="AQ297" s="28">
        <f t="shared" si="107"/>
        <v>21.714166666666664</v>
      </c>
      <c r="AR297" s="28">
        <f t="shared" si="107"/>
        <v>21.714166666666664</v>
      </c>
      <c r="AS297" s="28">
        <f t="shared" si="107"/>
        <v>21.714166666666664</v>
      </c>
      <c r="AT297" s="28">
        <f t="shared" si="107"/>
        <v>21.714166666666664</v>
      </c>
      <c r="AU297" s="28">
        <f t="shared" si="107"/>
        <v>21.714166666666664</v>
      </c>
      <c r="AV297" s="28">
        <f t="shared" si="107"/>
        <v>21.714166666666664</v>
      </c>
      <c r="AW297" s="28">
        <f t="shared" si="107"/>
        <v>21.714166666666664</v>
      </c>
      <c r="AX297" s="28">
        <f t="shared" si="107"/>
        <v>21.714166666666664</v>
      </c>
      <c r="AY297" s="28">
        <f t="shared" si="107"/>
        <v>21.714166666666664</v>
      </c>
      <c r="AZ297" s="28">
        <f t="shared" si="107"/>
        <v>21.714166666666664</v>
      </c>
      <c r="BA297" s="28">
        <f t="shared" si="107"/>
        <v>21.714166666666664</v>
      </c>
      <c r="BB297" s="28">
        <f t="shared" si="107"/>
        <v>21.714166666666664</v>
      </c>
      <c r="BC297" s="28">
        <f t="shared" si="107"/>
        <v>21.714166666666664</v>
      </c>
      <c r="BD297" s="28">
        <f t="shared" si="107"/>
        <v>21.714166666666664</v>
      </c>
      <c r="BE297" s="28">
        <f t="shared" si="107"/>
        <v>21.714166666666664</v>
      </c>
      <c r="BF297" s="28">
        <f t="shared" si="107"/>
        <v>21.714166666666664</v>
      </c>
      <c r="BG297" s="28">
        <f t="shared" si="107"/>
        <v>21.714166666666664</v>
      </c>
      <c r="BH297" s="28">
        <f t="shared" si="107"/>
        <v>21.714166666666664</v>
      </c>
      <c r="BI297" s="28">
        <f t="shared" si="107"/>
        <v>21.714166666666664</v>
      </c>
      <c r="BJ297" s="28">
        <f t="shared" si="107"/>
        <v>21.714166666666664</v>
      </c>
      <c r="BK297" s="28">
        <f t="shared" si="107"/>
        <v>21.714166666666664</v>
      </c>
      <c r="BL297" s="28">
        <f t="shared" si="107"/>
        <v>21.714166666666664</v>
      </c>
      <c r="BM297" s="28">
        <f t="shared" si="107"/>
        <v>21.714166666666664</v>
      </c>
      <c r="BN297" s="28">
        <f t="shared" si="107"/>
        <v>21.714166666666664</v>
      </c>
      <c r="BO297" s="28">
        <f t="shared" si="107"/>
        <v>21.714166666666664</v>
      </c>
      <c r="BP297" s="28">
        <f t="shared" si="107"/>
        <v>21.714166666666664</v>
      </c>
      <c r="BQ297" s="28">
        <f t="shared" si="107"/>
        <v>21.714166666666664</v>
      </c>
      <c r="BR297" s="28">
        <f t="shared" si="107"/>
        <v>21.714166666666664</v>
      </c>
      <c r="BS297" s="28">
        <f t="shared" si="107"/>
        <v>21.714166666666664</v>
      </c>
      <c r="BT297" s="28">
        <f t="shared" si="107"/>
        <v>21.714166666666664</v>
      </c>
      <c r="BU297" s="28">
        <f t="shared" si="107"/>
        <v>21.714166666666664</v>
      </c>
      <c r="BV297" s="28">
        <f t="shared" si="107"/>
        <v>21.714166666666664</v>
      </c>
      <c r="BW297" s="28">
        <f t="shared" si="107"/>
        <v>21.714166666666664</v>
      </c>
      <c r="BX297" s="28">
        <f t="shared" si="107"/>
        <v>21.714166666666664</v>
      </c>
      <c r="BY297" s="28">
        <f t="shared" si="107"/>
        <v>21.714166666666664</v>
      </c>
      <c r="BZ297" s="28">
        <f t="shared" si="107"/>
        <v>21.714166666666664</v>
      </c>
      <c r="CA297" s="28">
        <f t="shared" si="107"/>
        <v>21.714166666666664</v>
      </c>
      <c r="CB297" s="28">
        <f t="shared" si="107"/>
        <v>21.714166666666664</v>
      </c>
    </row>
    <row r="298" spans="1:80" ht="15" hidden="1" customHeight="1">
      <c r="A298" s="1">
        <v>10050979</v>
      </c>
      <c r="B298" s="5">
        <v>42004.512256944443</v>
      </c>
      <c r="C298" s="5">
        <v>42095</v>
      </c>
      <c r="D298" s="5">
        <v>42234.957060185188</v>
      </c>
      <c r="E298" s="7">
        <v>0</v>
      </c>
      <c r="F298" s="3" t="s">
        <v>6</v>
      </c>
      <c r="G298" s="3" t="s">
        <v>217</v>
      </c>
      <c r="H298" s="3" t="s">
        <v>214</v>
      </c>
      <c r="K298" s="2"/>
      <c r="L298" s="2"/>
    </row>
    <row r="299" spans="1:80" ht="15" hidden="1" customHeight="1">
      <c r="A299" s="1">
        <v>10049694</v>
      </c>
      <c r="B299" s="5">
        <v>41682.428969907407</v>
      </c>
      <c r="C299" s="5">
        <v>42004</v>
      </c>
      <c r="D299" s="5">
        <v>42234.959953703707</v>
      </c>
      <c r="E299" s="7">
        <v>0</v>
      </c>
      <c r="F299" s="3" t="s">
        <v>0</v>
      </c>
      <c r="G299" s="3" t="s">
        <v>217</v>
      </c>
      <c r="H299" s="3" t="s">
        <v>214</v>
      </c>
      <c r="K299" s="2"/>
      <c r="L299" s="2"/>
    </row>
    <row r="300" spans="1:80" ht="15" hidden="1" customHeight="1">
      <c r="A300" s="1">
        <v>10050333</v>
      </c>
      <c r="B300" s="5">
        <v>41821.449236111112</v>
      </c>
      <c r="C300" s="5">
        <v>42114</v>
      </c>
      <c r="D300" s="5">
        <v>42235.33630787037</v>
      </c>
      <c r="E300" s="4">
        <v>0</v>
      </c>
      <c r="F300" s="3" t="s">
        <v>0</v>
      </c>
      <c r="G300" s="3" t="s">
        <v>217</v>
      </c>
      <c r="H300" s="3" t="s">
        <v>139</v>
      </c>
      <c r="K300" s="2"/>
      <c r="L300" s="2"/>
    </row>
    <row r="301" spans="1:80" ht="15" customHeight="1">
      <c r="A301" s="1">
        <v>10047617</v>
      </c>
      <c r="B301" s="5">
        <v>41292</v>
      </c>
      <c r="C301" s="5">
        <v>42174</v>
      </c>
      <c r="D301" s="5">
        <v>42235.367673611108</v>
      </c>
      <c r="E301" s="4">
        <f>((1020+71.4)/12)*11</f>
        <v>1000.45</v>
      </c>
      <c r="F301" s="3" t="s">
        <v>5</v>
      </c>
      <c r="G301" s="3" t="s">
        <v>20</v>
      </c>
      <c r="H301" s="3" t="s">
        <v>18</v>
      </c>
      <c r="K301" s="2"/>
      <c r="L301" s="2"/>
      <c r="AL301" s="28">
        <f>($E301*($H$1/12)/2)</f>
        <v>4.168541666666667</v>
      </c>
      <c r="AM301" s="28">
        <f>($E301*($H$1/12))</f>
        <v>8.3370833333333341</v>
      </c>
      <c r="AN301" s="28">
        <f t="shared" ref="AN301:CB302" si="108">($E301*($H$1/12))</f>
        <v>8.3370833333333341</v>
      </c>
      <c r="AO301" s="28">
        <f t="shared" si="108"/>
        <v>8.3370833333333341</v>
      </c>
      <c r="AP301" s="28">
        <f t="shared" si="108"/>
        <v>8.3370833333333341</v>
      </c>
      <c r="AQ301" s="28">
        <f t="shared" si="108"/>
        <v>8.3370833333333341</v>
      </c>
      <c r="AR301" s="28">
        <f t="shared" si="108"/>
        <v>8.3370833333333341</v>
      </c>
      <c r="AS301" s="28">
        <f t="shared" si="108"/>
        <v>8.3370833333333341</v>
      </c>
      <c r="AT301" s="28">
        <f t="shared" si="108"/>
        <v>8.3370833333333341</v>
      </c>
      <c r="AU301" s="28">
        <f t="shared" si="108"/>
        <v>8.3370833333333341</v>
      </c>
      <c r="AV301" s="28">
        <f t="shared" si="108"/>
        <v>8.3370833333333341</v>
      </c>
      <c r="AW301" s="28">
        <f t="shared" si="108"/>
        <v>8.3370833333333341</v>
      </c>
      <c r="AX301" s="28">
        <f t="shared" si="108"/>
        <v>8.3370833333333341</v>
      </c>
      <c r="AY301" s="28">
        <f t="shared" si="108"/>
        <v>8.3370833333333341</v>
      </c>
      <c r="AZ301" s="28">
        <f t="shared" si="108"/>
        <v>8.3370833333333341</v>
      </c>
      <c r="BA301" s="28">
        <f t="shared" si="108"/>
        <v>8.3370833333333341</v>
      </c>
      <c r="BB301" s="28">
        <f t="shared" si="108"/>
        <v>8.3370833333333341</v>
      </c>
      <c r="BC301" s="28">
        <f t="shared" si="108"/>
        <v>8.3370833333333341</v>
      </c>
      <c r="BD301" s="28">
        <f t="shared" si="108"/>
        <v>8.3370833333333341</v>
      </c>
      <c r="BE301" s="28">
        <f t="shared" si="108"/>
        <v>8.3370833333333341</v>
      </c>
      <c r="BF301" s="28">
        <f t="shared" si="108"/>
        <v>8.3370833333333341</v>
      </c>
      <c r="BG301" s="28">
        <f t="shared" si="108"/>
        <v>8.3370833333333341</v>
      </c>
      <c r="BH301" s="28">
        <f t="shared" si="108"/>
        <v>8.3370833333333341</v>
      </c>
      <c r="BI301" s="28">
        <f t="shared" si="108"/>
        <v>8.3370833333333341</v>
      </c>
      <c r="BJ301" s="28">
        <f t="shared" si="108"/>
        <v>8.3370833333333341</v>
      </c>
      <c r="BK301" s="28">
        <f t="shared" si="108"/>
        <v>8.3370833333333341</v>
      </c>
      <c r="BL301" s="28">
        <f t="shared" si="108"/>
        <v>8.3370833333333341</v>
      </c>
      <c r="BM301" s="28">
        <f t="shared" si="108"/>
        <v>8.3370833333333341</v>
      </c>
      <c r="BN301" s="28">
        <f t="shared" si="108"/>
        <v>8.3370833333333341</v>
      </c>
      <c r="BO301" s="28">
        <f t="shared" si="108"/>
        <v>8.3370833333333341</v>
      </c>
      <c r="BP301" s="28">
        <f t="shared" si="108"/>
        <v>8.3370833333333341</v>
      </c>
      <c r="BQ301" s="28">
        <f t="shared" si="108"/>
        <v>8.3370833333333341</v>
      </c>
      <c r="BR301" s="28">
        <f t="shared" si="108"/>
        <v>8.3370833333333341</v>
      </c>
      <c r="BS301" s="28">
        <f t="shared" si="108"/>
        <v>8.3370833333333341</v>
      </c>
      <c r="BT301" s="28">
        <f t="shared" si="108"/>
        <v>8.3370833333333341</v>
      </c>
      <c r="BU301" s="28">
        <f t="shared" si="108"/>
        <v>8.3370833333333341</v>
      </c>
      <c r="BV301" s="28">
        <f t="shared" si="108"/>
        <v>8.3370833333333341</v>
      </c>
      <c r="BW301" s="28">
        <f t="shared" si="108"/>
        <v>8.3370833333333341</v>
      </c>
      <c r="BX301" s="28">
        <f t="shared" si="108"/>
        <v>8.3370833333333341</v>
      </c>
      <c r="BY301" s="28">
        <f t="shared" si="108"/>
        <v>8.3370833333333341</v>
      </c>
      <c r="BZ301" s="28">
        <f t="shared" si="108"/>
        <v>8.3370833333333341</v>
      </c>
      <c r="CA301" s="28">
        <f t="shared" si="108"/>
        <v>8.3370833333333341</v>
      </c>
      <c r="CB301" s="28">
        <f t="shared" si="108"/>
        <v>8.3370833333333341</v>
      </c>
    </row>
    <row r="302" spans="1:80" ht="15" customHeight="1">
      <c r="A302" s="1">
        <v>10050889</v>
      </c>
      <c r="B302" s="5">
        <v>41963.451354166667</v>
      </c>
      <c r="C302" s="5">
        <v>42121</v>
      </c>
      <c r="D302" s="5">
        <v>42235.369328703702</v>
      </c>
      <c r="E302" s="4">
        <v>17080.18</v>
      </c>
      <c r="F302" s="3" t="s">
        <v>6</v>
      </c>
      <c r="G302" s="3" t="s">
        <v>28</v>
      </c>
      <c r="H302" s="3" t="s">
        <v>26</v>
      </c>
      <c r="K302" s="2"/>
      <c r="L302" s="2"/>
      <c r="AJ302" s="28">
        <f>($E302*($H$1/12)/2)</f>
        <v>71.167416666666668</v>
      </c>
      <c r="AK302" s="28">
        <f>($E302*($H$1/12))</f>
        <v>142.33483333333334</v>
      </c>
      <c r="AL302" s="28">
        <f t="shared" ref="AL302:AM302" si="109">($E302*($H$1/12))</f>
        <v>142.33483333333334</v>
      </c>
      <c r="AM302" s="28">
        <f t="shared" si="109"/>
        <v>142.33483333333334</v>
      </c>
      <c r="AN302" s="28">
        <f t="shared" si="108"/>
        <v>142.33483333333334</v>
      </c>
      <c r="AO302" s="28">
        <f t="shared" si="108"/>
        <v>142.33483333333334</v>
      </c>
      <c r="AP302" s="28">
        <f t="shared" si="108"/>
        <v>142.33483333333334</v>
      </c>
      <c r="AQ302" s="28">
        <f t="shared" si="108"/>
        <v>142.33483333333334</v>
      </c>
      <c r="AR302" s="28">
        <f t="shared" si="108"/>
        <v>142.33483333333334</v>
      </c>
      <c r="AS302" s="28">
        <f t="shared" si="108"/>
        <v>142.33483333333334</v>
      </c>
      <c r="AT302" s="28">
        <f t="shared" si="108"/>
        <v>142.33483333333334</v>
      </c>
      <c r="AU302" s="28">
        <f t="shared" si="108"/>
        <v>142.33483333333334</v>
      </c>
      <c r="AV302" s="28">
        <f t="shared" si="108"/>
        <v>142.33483333333334</v>
      </c>
      <c r="AW302" s="28">
        <f t="shared" si="108"/>
        <v>142.33483333333334</v>
      </c>
      <c r="AX302" s="28">
        <f t="shared" si="108"/>
        <v>142.33483333333334</v>
      </c>
      <c r="AY302" s="28">
        <f t="shared" si="108"/>
        <v>142.33483333333334</v>
      </c>
      <c r="AZ302" s="28">
        <f t="shared" si="108"/>
        <v>142.33483333333334</v>
      </c>
      <c r="BA302" s="28">
        <f t="shared" si="108"/>
        <v>142.33483333333334</v>
      </c>
      <c r="BB302" s="28">
        <f t="shared" si="108"/>
        <v>142.33483333333334</v>
      </c>
      <c r="BC302" s="28">
        <f t="shared" si="108"/>
        <v>142.33483333333334</v>
      </c>
      <c r="BD302" s="28">
        <f t="shared" si="108"/>
        <v>142.33483333333334</v>
      </c>
      <c r="BE302" s="28">
        <f t="shared" si="108"/>
        <v>142.33483333333334</v>
      </c>
      <c r="BF302" s="28">
        <f t="shared" si="108"/>
        <v>142.33483333333334</v>
      </c>
      <c r="BG302" s="28">
        <f t="shared" si="108"/>
        <v>142.33483333333334</v>
      </c>
      <c r="BH302" s="28">
        <f t="shared" si="108"/>
        <v>142.33483333333334</v>
      </c>
      <c r="BI302" s="28">
        <f t="shared" si="108"/>
        <v>142.33483333333334</v>
      </c>
      <c r="BJ302" s="28">
        <f t="shared" si="108"/>
        <v>142.33483333333334</v>
      </c>
      <c r="BK302" s="28">
        <f t="shared" si="108"/>
        <v>142.33483333333334</v>
      </c>
      <c r="BL302" s="28">
        <f t="shared" si="108"/>
        <v>142.33483333333334</v>
      </c>
      <c r="BM302" s="28">
        <f t="shared" si="108"/>
        <v>142.33483333333334</v>
      </c>
      <c r="BN302" s="28">
        <f t="shared" si="108"/>
        <v>142.33483333333334</v>
      </c>
      <c r="BO302" s="28">
        <f t="shared" si="108"/>
        <v>142.33483333333334</v>
      </c>
      <c r="BP302" s="28">
        <f t="shared" si="108"/>
        <v>142.33483333333334</v>
      </c>
      <c r="BQ302" s="28">
        <f t="shared" si="108"/>
        <v>142.33483333333334</v>
      </c>
      <c r="BR302" s="28">
        <f t="shared" si="108"/>
        <v>142.33483333333334</v>
      </c>
      <c r="BS302" s="28">
        <f t="shared" si="108"/>
        <v>142.33483333333334</v>
      </c>
      <c r="BT302" s="28">
        <f t="shared" si="108"/>
        <v>142.33483333333334</v>
      </c>
      <c r="BU302" s="28">
        <f t="shared" si="108"/>
        <v>142.33483333333334</v>
      </c>
      <c r="BV302" s="28">
        <f t="shared" si="108"/>
        <v>142.33483333333334</v>
      </c>
      <c r="BW302" s="28">
        <f t="shared" si="108"/>
        <v>142.33483333333334</v>
      </c>
      <c r="BX302" s="28">
        <f t="shared" si="108"/>
        <v>142.33483333333334</v>
      </c>
      <c r="BY302" s="28">
        <f t="shared" si="108"/>
        <v>142.33483333333334</v>
      </c>
      <c r="BZ302" s="28">
        <f t="shared" si="108"/>
        <v>142.33483333333334</v>
      </c>
      <c r="CA302" s="28">
        <f t="shared" si="108"/>
        <v>142.33483333333334</v>
      </c>
      <c r="CB302" s="28">
        <f t="shared" si="108"/>
        <v>142.33483333333334</v>
      </c>
    </row>
    <row r="303" spans="1:80" ht="15" hidden="1" customHeight="1">
      <c r="A303" s="1">
        <v>10048022</v>
      </c>
      <c r="B303" s="5">
        <v>41367</v>
      </c>
      <c r="C303" s="5">
        <v>42095</v>
      </c>
      <c r="D303" s="5">
        <v>42235.371747685182</v>
      </c>
      <c r="E303" s="7">
        <v>0</v>
      </c>
      <c r="F303" s="3" t="s">
        <v>184</v>
      </c>
      <c r="G303" s="3" t="s">
        <v>217</v>
      </c>
      <c r="H303" s="3" t="s">
        <v>214</v>
      </c>
      <c r="K303" s="2"/>
      <c r="L303" s="2"/>
    </row>
    <row r="304" spans="1:80" ht="15" hidden="1" customHeight="1">
      <c r="A304" s="1">
        <v>10050803</v>
      </c>
      <c r="B304" s="5">
        <v>41947.391921296294</v>
      </c>
      <c r="C304" s="5">
        <v>42130</v>
      </c>
      <c r="D304" s="5">
        <v>42235.383344907408</v>
      </c>
      <c r="E304" s="7">
        <v>0</v>
      </c>
      <c r="F304" s="3" t="s">
        <v>6</v>
      </c>
      <c r="G304" s="3" t="s">
        <v>217</v>
      </c>
      <c r="H304" s="3" t="s">
        <v>214</v>
      </c>
      <c r="K304" s="2"/>
      <c r="L304" s="2"/>
    </row>
    <row r="305" spans="1:80" ht="15" hidden="1" customHeight="1">
      <c r="A305" s="1">
        <v>10050730</v>
      </c>
      <c r="B305" s="5">
        <v>41913.716053240743</v>
      </c>
      <c r="C305" s="5">
        <v>42019</v>
      </c>
      <c r="D305" s="5">
        <v>42235.434317129628</v>
      </c>
      <c r="E305" s="7">
        <v>0</v>
      </c>
      <c r="F305" s="3" t="s">
        <v>6</v>
      </c>
      <c r="G305" s="3" t="s">
        <v>217</v>
      </c>
      <c r="H305" s="3" t="s">
        <v>214</v>
      </c>
      <c r="K305" s="2"/>
      <c r="L305" s="2"/>
    </row>
    <row r="306" spans="1:80" ht="15" customHeight="1">
      <c r="A306" s="1">
        <v>10050731</v>
      </c>
      <c r="B306" s="5">
        <v>41913.748993055553</v>
      </c>
      <c r="C306" s="5">
        <v>42051</v>
      </c>
      <c r="D306" s="5">
        <v>42235.434328703705</v>
      </c>
      <c r="E306" s="4">
        <v>107.44</v>
      </c>
      <c r="F306" s="3" t="s">
        <v>5</v>
      </c>
      <c r="G306" s="3" t="s">
        <v>105</v>
      </c>
      <c r="H306" s="3" t="s">
        <v>175</v>
      </c>
      <c r="K306" s="2"/>
      <c r="L306" s="2"/>
      <c r="AH306" s="28">
        <f>($E306*($H$1/12)/2)</f>
        <v>0.44766666666666666</v>
      </c>
      <c r="AI306" s="28">
        <f>($E306*($H$1/12))</f>
        <v>0.89533333333333331</v>
      </c>
      <c r="AJ306" s="28">
        <f t="shared" ref="AJ306:CB311" si="110">($E306*($H$1/12))</f>
        <v>0.89533333333333331</v>
      </c>
      <c r="AK306" s="28">
        <f t="shared" si="110"/>
        <v>0.89533333333333331</v>
      </c>
      <c r="AL306" s="28">
        <f t="shared" si="110"/>
        <v>0.89533333333333331</v>
      </c>
      <c r="AM306" s="28">
        <f t="shared" si="110"/>
        <v>0.89533333333333331</v>
      </c>
      <c r="AN306" s="28">
        <f t="shared" si="110"/>
        <v>0.89533333333333331</v>
      </c>
      <c r="AO306" s="28">
        <f t="shared" si="110"/>
        <v>0.89533333333333331</v>
      </c>
      <c r="AP306" s="28">
        <f t="shared" si="110"/>
        <v>0.89533333333333331</v>
      </c>
      <c r="AQ306" s="28">
        <f t="shared" si="110"/>
        <v>0.89533333333333331</v>
      </c>
      <c r="AR306" s="28">
        <f t="shared" si="110"/>
        <v>0.89533333333333331</v>
      </c>
      <c r="AS306" s="28">
        <f t="shared" si="110"/>
        <v>0.89533333333333331</v>
      </c>
      <c r="AT306" s="28">
        <f t="shared" si="110"/>
        <v>0.89533333333333331</v>
      </c>
      <c r="AU306" s="28">
        <f t="shared" si="110"/>
        <v>0.89533333333333331</v>
      </c>
      <c r="AV306" s="28">
        <f t="shared" si="110"/>
        <v>0.89533333333333331</v>
      </c>
      <c r="AW306" s="28">
        <f t="shared" si="110"/>
        <v>0.89533333333333331</v>
      </c>
      <c r="AX306" s="28">
        <f t="shared" si="110"/>
        <v>0.89533333333333331</v>
      </c>
      <c r="AY306" s="28">
        <f t="shared" si="110"/>
        <v>0.89533333333333331</v>
      </c>
      <c r="AZ306" s="28">
        <f t="shared" si="110"/>
        <v>0.89533333333333331</v>
      </c>
      <c r="BA306" s="28">
        <f t="shared" si="110"/>
        <v>0.89533333333333331</v>
      </c>
      <c r="BB306" s="28">
        <f t="shared" si="110"/>
        <v>0.89533333333333331</v>
      </c>
      <c r="BC306" s="28">
        <f t="shared" si="110"/>
        <v>0.89533333333333331</v>
      </c>
      <c r="BD306" s="28">
        <f t="shared" si="110"/>
        <v>0.89533333333333331</v>
      </c>
      <c r="BE306" s="28">
        <f t="shared" si="110"/>
        <v>0.89533333333333331</v>
      </c>
      <c r="BF306" s="28">
        <f t="shared" si="110"/>
        <v>0.89533333333333331</v>
      </c>
      <c r="BG306" s="28">
        <f t="shared" si="110"/>
        <v>0.89533333333333331</v>
      </c>
      <c r="BH306" s="28">
        <f t="shared" si="110"/>
        <v>0.89533333333333331</v>
      </c>
      <c r="BI306" s="28">
        <f t="shared" si="110"/>
        <v>0.89533333333333331</v>
      </c>
      <c r="BJ306" s="28">
        <f t="shared" si="110"/>
        <v>0.89533333333333331</v>
      </c>
      <c r="BK306" s="28">
        <f t="shared" si="110"/>
        <v>0.89533333333333331</v>
      </c>
      <c r="BL306" s="28">
        <f t="shared" si="110"/>
        <v>0.89533333333333331</v>
      </c>
      <c r="BM306" s="28">
        <f t="shared" si="110"/>
        <v>0.89533333333333331</v>
      </c>
      <c r="BN306" s="28">
        <f t="shared" si="110"/>
        <v>0.89533333333333331</v>
      </c>
      <c r="BO306" s="28">
        <f t="shared" si="110"/>
        <v>0.89533333333333331</v>
      </c>
      <c r="BP306" s="28">
        <f t="shared" si="110"/>
        <v>0.89533333333333331</v>
      </c>
      <c r="BQ306" s="28">
        <f t="shared" si="110"/>
        <v>0.89533333333333331</v>
      </c>
      <c r="BR306" s="28">
        <f t="shared" si="110"/>
        <v>0.89533333333333331</v>
      </c>
      <c r="BS306" s="28">
        <f t="shared" si="110"/>
        <v>0.89533333333333331</v>
      </c>
      <c r="BT306" s="28">
        <f t="shared" si="110"/>
        <v>0.89533333333333331</v>
      </c>
      <c r="BU306" s="28">
        <f t="shared" si="110"/>
        <v>0.89533333333333331</v>
      </c>
      <c r="BV306" s="28">
        <f t="shared" si="110"/>
        <v>0.89533333333333331</v>
      </c>
      <c r="BW306" s="28">
        <f t="shared" si="110"/>
        <v>0.89533333333333331</v>
      </c>
      <c r="BX306" s="28">
        <f t="shared" si="110"/>
        <v>0.89533333333333331</v>
      </c>
      <c r="BY306" s="28">
        <f t="shared" si="110"/>
        <v>0.89533333333333331</v>
      </c>
      <c r="BZ306" s="28">
        <f t="shared" si="110"/>
        <v>0.89533333333333331</v>
      </c>
      <c r="CA306" s="28">
        <f t="shared" si="110"/>
        <v>0.89533333333333331</v>
      </c>
      <c r="CB306" s="28">
        <f t="shared" si="110"/>
        <v>0.89533333333333331</v>
      </c>
    </row>
    <row r="307" spans="1:80" ht="60" customHeight="1">
      <c r="A307" s="1">
        <v>10050989</v>
      </c>
      <c r="B307" s="5">
        <v>42012.351631944446</v>
      </c>
      <c r="C307" s="5">
        <v>42122</v>
      </c>
      <c r="D307" s="5">
        <v>42240.916307870371</v>
      </c>
      <c r="E307" s="4">
        <v>42680.160000000003</v>
      </c>
      <c r="F307" s="3" t="s">
        <v>6</v>
      </c>
      <c r="G307" s="8" t="s">
        <v>77</v>
      </c>
      <c r="H307" s="3" t="s">
        <v>67</v>
      </c>
      <c r="K307" s="2"/>
      <c r="L307" s="2"/>
      <c r="AJ307" s="28">
        <f>($E307*($H$1/12)/2)</f>
        <v>177.834</v>
      </c>
      <c r="AK307" s="28">
        <f>($E307*($H$1/12))</f>
        <v>355.66800000000001</v>
      </c>
      <c r="AL307" s="28">
        <f t="shared" si="110"/>
        <v>355.66800000000001</v>
      </c>
      <c r="AM307" s="28">
        <f t="shared" si="110"/>
        <v>355.66800000000001</v>
      </c>
      <c r="AN307" s="28">
        <f t="shared" si="110"/>
        <v>355.66800000000001</v>
      </c>
      <c r="AO307" s="28">
        <f t="shared" si="110"/>
        <v>355.66800000000001</v>
      </c>
      <c r="AP307" s="28">
        <f t="shared" si="110"/>
        <v>355.66800000000001</v>
      </c>
      <c r="AQ307" s="28">
        <f t="shared" si="110"/>
        <v>355.66800000000001</v>
      </c>
      <c r="AR307" s="28">
        <f t="shared" si="110"/>
        <v>355.66800000000001</v>
      </c>
      <c r="AS307" s="28">
        <f t="shared" si="110"/>
        <v>355.66800000000001</v>
      </c>
      <c r="AT307" s="28">
        <f t="shared" si="110"/>
        <v>355.66800000000001</v>
      </c>
      <c r="AU307" s="28">
        <f t="shared" si="110"/>
        <v>355.66800000000001</v>
      </c>
      <c r="AV307" s="28">
        <f t="shared" si="110"/>
        <v>355.66800000000001</v>
      </c>
      <c r="AW307" s="28">
        <f t="shared" si="110"/>
        <v>355.66800000000001</v>
      </c>
      <c r="AX307" s="28">
        <f t="shared" si="110"/>
        <v>355.66800000000001</v>
      </c>
      <c r="AY307" s="28">
        <f t="shared" si="110"/>
        <v>355.66800000000001</v>
      </c>
      <c r="AZ307" s="28">
        <f t="shared" si="110"/>
        <v>355.66800000000001</v>
      </c>
      <c r="BA307" s="28">
        <f t="shared" si="110"/>
        <v>355.66800000000001</v>
      </c>
      <c r="BB307" s="28">
        <f t="shared" si="110"/>
        <v>355.66800000000001</v>
      </c>
      <c r="BC307" s="28">
        <f t="shared" si="110"/>
        <v>355.66800000000001</v>
      </c>
      <c r="BD307" s="28">
        <f t="shared" si="110"/>
        <v>355.66800000000001</v>
      </c>
      <c r="BE307" s="28">
        <f t="shared" si="110"/>
        <v>355.66800000000001</v>
      </c>
      <c r="BF307" s="28">
        <f t="shared" si="110"/>
        <v>355.66800000000001</v>
      </c>
      <c r="BG307" s="28">
        <f t="shared" si="110"/>
        <v>355.66800000000001</v>
      </c>
      <c r="BH307" s="28">
        <f t="shared" si="110"/>
        <v>355.66800000000001</v>
      </c>
      <c r="BI307" s="28">
        <f t="shared" si="110"/>
        <v>355.66800000000001</v>
      </c>
      <c r="BJ307" s="28">
        <f t="shared" si="110"/>
        <v>355.66800000000001</v>
      </c>
      <c r="BK307" s="28">
        <f t="shared" si="110"/>
        <v>355.66800000000001</v>
      </c>
      <c r="BL307" s="28">
        <f t="shared" si="110"/>
        <v>355.66800000000001</v>
      </c>
      <c r="BM307" s="28">
        <f t="shared" si="110"/>
        <v>355.66800000000001</v>
      </c>
      <c r="BN307" s="28">
        <f t="shared" si="110"/>
        <v>355.66800000000001</v>
      </c>
      <c r="BO307" s="28">
        <f t="shared" si="110"/>
        <v>355.66800000000001</v>
      </c>
      <c r="BP307" s="28">
        <f t="shared" si="110"/>
        <v>355.66800000000001</v>
      </c>
      <c r="BQ307" s="28">
        <f t="shared" si="110"/>
        <v>355.66800000000001</v>
      </c>
      <c r="BR307" s="28">
        <f t="shared" si="110"/>
        <v>355.66800000000001</v>
      </c>
      <c r="BS307" s="28">
        <f t="shared" si="110"/>
        <v>355.66800000000001</v>
      </c>
      <c r="BT307" s="28">
        <f t="shared" si="110"/>
        <v>355.66800000000001</v>
      </c>
      <c r="BU307" s="28">
        <f t="shared" si="110"/>
        <v>355.66800000000001</v>
      </c>
      <c r="BV307" s="28">
        <f t="shared" si="110"/>
        <v>355.66800000000001</v>
      </c>
      <c r="BW307" s="28">
        <f t="shared" si="110"/>
        <v>355.66800000000001</v>
      </c>
      <c r="BX307" s="28">
        <f t="shared" si="110"/>
        <v>355.66800000000001</v>
      </c>
      <c r="BY307" s="28">
        <f t="shared" si="110"/>
        <v>355.66800000000001</v>
      </c>
      <c r="BZ307" s="28">
        <f t="shared" si="110"/>
        <v>355.66800000000001</v>
      </c>
      <c r="CA307" s="28">
        <f t="shared" si="110"/>
        <v>355.66800000000001</v>
      </c>
      <c r="CB307" s="28">
        <f t="shared" si="110"/>
        <v>355.66800000000001</v>
      </c>
    </row>
    <row r="308" spans="1:80" ht="60" customHeight="1">
      <c r="A308" s="1">
        <v>10050990</v>
      </c>
      <c r="B308" s="5">
        <v>42012.379259259258</v>
      </c>
      <c r="C308" s="5">
        <v>42122</v>
      </c>
      <c r="D308" s="5">
        <v>42240.916620370372</v>
      </c>
      <c r="E308" s="4">
        <v>57163.41</v>
      </c>
      <c r="F308" s="3" t="s">
        <v>7</v>
      </c>
      <c r="G308" s="8" t="s">
        <v>133</v>
      </c>
      <c r="H308" s="3" t="s">
        <v>58</v>
      </c>
      <c r="K308" s="2"/>
      <c r="L308" s="2"/>
      <c r="AJ308" s="28">
        <f>($E308*($H$1/12)/2)</f>
        <v>238.18087500000001</v>
      </c>
      <c r="AK308" s="28">
        <f>($E308*($H$1/12))</f>
        <v>476.36175000000003</v>
      </c>
      <c r="AL308" s="28">
        <f t="shared" si="110"/>
        <v>476.36175000000003</v>
      </c>
      <c r="AM308" s="28">
        <f t="shared" si="110"/>
        <v>476.36175000000003</v>
      </c>
      <c r="AN308" s="28">
        <f t="shared" si="110"/>
        <v>476.36175000000003</v>
      </c>
      <c r="AO308" s="28">
        <f t="shared" si="110"/>
        <v>476.36175000000003</v>
      </c>
      <c r="AP308" s="28">
        <f t="shared" si="110"/>
        <v>476.36175000000003</v>
      </c>
      <c r="AQ308" s="28">
        <f t="shared" si="110"/>
        <v>476.36175000000003</v>
      </c>
      <c r="AR308" s="28">
        <f t="shared" si="110"/>
        <v>476.36175000000003</v>
      </c>
      <c r="AS308" s="28">
        <f t="shared" si="110"/>
        <v>476.36175000000003</v>
      </c>
      <c r="AT308" s="28">
        <f t="shared" si="110"/>
        <v>476.36175000000003</v>
      </c>
      <c r="AU308" s="28">
        <f t="shared" si="110"/>
        <v>476.36175000000003</v>
      </c>
      <c r="AV308" s="28">
        <f t="shared" si="110"/>
        <v>476.36175000000003</v>
      </c>
      <c r="AW308" s="28">
        <f t="shared" si="110"/>
        <v>476.36175000000003</v>
      </c>
      <c r="AX308" s="28">
        <f t="shared" si="110"/>
        <v>476.36175000000003</v>
      </c>
      <c r="AY308" s="28">
        <f t="shared" si="110"/>
        <v>476.36175000000003</v>
      </c>
      <c r="AZ308" s="28">
        <f t="shared" si="110"/>
        <v>476.36175000000003</v>
      </c>
      <c r="BA308" s="28">
        <f t="shared" si="110"/>
        <v>476.36175000000003</v>
      </c>
      <c r="BB308" s="28">
        <f t="shared" si="110"/>
        <v>476.36175000000003</v>
      </c>
      <c r="BC308" s="28">
        <f t="shared" si="110"/>
        <v>476.36175000000003</v>
      </c>
      <c r="BD308" s="28">
        <f t="shared" si="110"/>
        <v>476.36175000000003</v>
      </c>
      <c r="BE308" s="28">
        <f t="shared" si="110"/>
        <v>476.36175000000003</v>
      </c>
      <c r="BF308" s="28">
        <f t="shared" si="110"/>
        <v>476.36175000000003</v>
      </c>
      <c r="BG308" s="28">
        <f t="shared" si="110"/>
        <v>476.36175000000003</v>
      </c>
      <c r="BH308" s="28">
        <f t="shared" si="110"/>
        <v>476.36175000000003</v>
      </c>
      <c r="BI308" s="28">
        <f t="shared" si="110"/>
        <v>476.36175000000003</v>
      </c>
      <c r="BJ308" s="28">
        <f t="shared" si="110"/>
        <v>476.36175000000003</v>
      </c>
      <c r="BK308" s="28">
        <f t="shared" si="110"/>
        <v>476.36175000000003</v>
      </c>
      <c r="BL308" s="28">
        <f t="shared" si="110"/>
        <v>476.36175000000003</v>
      </c>
      <c r="BM308" s="28">
        <f t="shared" si="110"/>
        <v>476.36175000000003</v>
      </c>
      <c r="BN308" s="28">
        <f t="shared" si="110"/>
        <v>476.36175000000003</v>
      </c>
      <c r="BO308" s="28">
        <f t="shared" si="110"/>
        <v>476.36175000000003</v>
      </c>
      <c r="BP308" s="28">
        <f t="shared" si="110"/>
        <v>476.36175000000003</v>
      </c>
      <c r="BQ308" s="28">
        <f t="shared" si="110"/>
        <v>476.36175000000003</v>
      </c>
      <c r="BR308" s="28">
        <f t="shared" si="110"/>
        <v>476.36175000000003</v>
      </c>
      <c r="BS308" s="28">
        <f t="shared" si="110"/>
        <v>476.36175000000003</v>
      </c>
      <c r="BT308" s="28">
        <f t="shared" si="110"/>
        <v>476.36175000000003</v>
      </c>
      <c r="BU308" s="28">
        <f t="shared" si="110"/>
        <v>476.36175000000003</v>
      </c>
      <c r="BV308" s="28">
        <f t="shared" si="110"/>
        <v>476.36175000000003</v>
      </c>
      <c r="BW308" s="28">
        <f t="shared" si="110"/>
        <v>476.36175000000003</v>
      </c>
      <c r="BX308" s="28">
        <f t="shared" si="110"/>
        <v>476.36175000000003</v>
      </c>
      <c r="BY308" s="28">
        <f t="shared" si="110"/>
        <v>476.36175000000003</v>
      </c>
      <c r="BZ308" s="28">
        <f t="shared" si="110"/>
        <v>476.36175000000003</v>
      </c>
      <c r="CA308" s="28">
        <f t="shared" si="110"/>
        <v>476.36175000000003</v>
      </c>
      <c r="CB308" s="28">
        <f t="shared" si="110"/>
        <v>476.36175000000003</v>
      </c>
    </row>
    <row r="309" spans="1:80" ht="15" customHeight="1">
      <c r="A309" s="1">
        <v>10050748</v>
      </c>
      <c r="B309" s="5">
        <v>41927.700775462959</v>
      </c>
      <c r="C309" s="5">
        <v>42118</v>
      </c>
      <c r="D309" s="5">
        <v>42240.917847222219</v>
      </c>
      <c r="E309" s="4">
        <v>7958.13</v>
      </c>
      <c r="F309" s="3" t="s">
        <v>6</v>
      </c>
      <c r="G309" s="3" t="s">
        <v>106</v>
      </c>
      <c r="H309" s="3" t="s">
        <v>40</v>
      </c>
      <c r="K309" s="2"/>
      <c r="L309" s="2"/>
      <c r="AJ309" s="28">
        <f>($E309*($H$1/12)/2)</f>
        <v>33.158875000000002</v>
      </c>
      <c r="AK309" s="28">
        <f>($E309*($H$1/12))</f>
        <v>66.317750000000004</v>
      </c>
      <c r="AL309" s="28">
        <f t="shared" si="110"/>
        <v>66.317750000000004</v>
      </c>
      <c r="AM309" s="28">
        <f t="shared" si="110"/>
        <v>66.317750000000004</v>
      </c>
      <c r="AN309" s="28">
        <f t="shared" si="110"/>
        <v>66.317750000000004</v>
      </c>
      <c r="AO309" s="28">
        <f t="shared" si="110"/>
        <v>66.317750000000004</v>
      </c>
      <c r="AP309" s="28">
        <f t="shared" si="110"/>
        <v>66.317750000000004</v>
      </c>
      <c r="AQ309" s="28">
        <f t="shared" si="110"/>
        <v>66.317750000000004</v>
      </c>
      <c r="AR309" s="28">
        <f t="shared" si="110"/>
        <v>66.317750000000004</v>
      </c>
      <c r="AS309" s="28">
        <f t="shared" si="110"/>
        <v>66.317750000000004</v>
      </c>
      <c r="AT309" s="28">
        <f t="shared" si="110"/>
        <v>66.317750000000004</v>
      </c>
      <c r="AU309" s="28">
        <f t="shared" si="110"/>
        <v>66.317750000000004</v>
      </c>
      <c r="AV309" s="28">
        <f t="shared" si="110"/>
        <v>66.317750000000004</v>
      </c>
      <c r="AW309" s="28">
        <f t="shared" si="110"/>
        <v>66.317750000000004</v>
      </c>
      <c r="AX309" s="28">
        <f t="shared" si="110"/>
        <v>66.317750000000004</v>
      </c>
      <c r="AY309" s="28">
        <f t="shared" si="110"/>
        <v>66.317750000000004</v>
      </c>
      <c r="AZ309" s="28">
        <f t="shared" si="110"/>
        <v>66.317750000000004</v>
      </c>
      <c r="BA309" s="28">
        <f t="shared" si="110"/>
        <v>66.317750000000004</v>
      </c>
      <c r="BB309" s="28">
        <f t="shared" si="110"/>
        <v>66.317750000000004</v>
      </c>
      <c r="BC309" s="28">
        <f t="shared" si="110"/>
        <v>66.317750000000004</v>
      </c>
      <c r="BD309" s="28">
        <f t="shared" si="110"/>
        <v>66.317750000000004</v>
      </c>
      <c r="BE309" s="28">
        <f t="shared" si="110"/>
        <v>66.317750000000004</v>
      </c>
      <c r="BF309" s="28">
        <f t="shared" si="110"/>
        <v>66.317750000000004</v>
      </c>
      <c r="BG309" s="28">
        <f t="shared" si="110"/>
        <v>66.317750000000004</v>
      </c>
      <c r="BH309" s="28">
        <f t="shared" si="110"/>
        <v>66.317750000000004</v>
      </c>
      <c r="BI309" s="28">
        <f t="shared" si="110"/>
        <v>66.317750000000004</v>
      </c>
      <c r="BJ309" s="28">
        <f t="shared" si="110"/>
        <v>66.317750000000004</v>
      </c>
      <c r="BK309" s="28">
        <f t="shared" si="110"/>
        <v>66.317750000000004</v>
      </c>
      <c r="BL309" s="28">
        <f t="shared" si="110"/>
        <v>66.317750000000004</v>
      </c>
      <c r="BM309" s="28">
        <f t="shared" si="110"/>
        <v>66.317750000000004</v>
      </c>
      <c r="BN309" s="28">
        <f t="shared" si="110"/>
        <v>66.317750000000004</v>
      </c>
      <c r="BO309" s="28">
        <f t="shared" si="110"/>
        <v>66.317750000000004</v>
      </c>
      <c r="BP309" s="28">
        <f t="shared" si="110"/>
        <v>66.317750000000004</v>
      </c>
      <c r="BQ309" s="28">
        <f t="shared" si="110"/>
        <v>66.317750000000004</v>
      </c>
      <c r="BR309" s="28">
        <f t="shared" si="110"/>
        <v>66.317750000000004</v>
      </c>
      <c r="BS309" s="28">
        <f t="shared" si="110"/>
        <v>66.317750000000004</v>
      </c>
      <c r="BT309" s="28">
        <f t="shared" si="110"/>
        <v>66.317750000000004</v>
      </c>
      <c r="BU309" s="28">
        <f t="shared" si="110"/>
        <v>66.317750000000004</v>
      </c>
      <c r="BV309" s="28">
        <f t="shared" si="110"/>
        <v>66.317750000000004</v>
      </c>
      <c r="BW309" s="28">
        <f t="shared" si="110"/>
        <v>66.317750000000004</v>
      </c>
      <c r="BX309" s="28">
        <f t="shared" si="110"/>
        <v>66.317750000000004</v>
      </c>
      <c r="BY309" s="28">
        <f t="shared" si="110"/>
        <v>66.317750000000004</v>
      </c>
      <c r="BZ309" s="28">
        <f t="shared" si="110"/>
        <v>66.317750000000004</v>
      </c>
      <c r="CA309" s="28">
        <f t="shared" si="110"/>
        <v>66.317750000000004</v>
      </c>
      <c r="CB309" s="28">
        <f t="shared" si="110"/>
        <v>66.317750000000004</v>
      </c>
    </row>
    <row r="310" spans="1:80" ht="15" customHeight="1">
      <c r="A310" s="1">
        <v>10050241</v>
      </c>
      <c r="B310" s="5">
        <v>41789.605486111112</v>
      </c>
      <c r="C310" s="5">
        <v>42005</v>
      </c>
      <c r="D310" s="5">
        <v>42255.930833333332</v>
      </c>
      <c r="E310" s="4">
        <v>734.95</v>
      </c>
      <c r="F310" s="3" t="s">
        <v>12</v>
      </c>
      <c r="G310" s="3" t="s">
        <v>55</v>
      </c>
      <c r="H310" s="3" t="s">
        <v>50</v>
      </c>
      <c r="K310" s="2"/>
      <c r="L310" s="2"/>
      <c r="AG310" s="28">
        <f>($E310*($H$1/12)/2)</f>
        <v>3.0622916666666669</v>
      </c>
      <c r="AH310" s="28">
        <f>($E310*($H$1/12))</f>
        <v>6.1245833333333337</v>
      </c>
      <c r="AI310" s="28">
        <f t="shared" ref="AI310:AK310" si="111">($E310*($H$1/12))</f>
        <v>6.1245833333333337</v>
      </c>
      <c r="AJ310" s="28">
        <f t="shared" si="111"/>
        <v>6.1245833333333337</v>
      </c>
      <c r="AK310" s="28">
        <f t="shared" si="111"/>
        <v>6.1245833333333337</v>
      </c>
      <c r="AL310" s="28">
        <f t="shared" si="110"/>
        <v>6.1245833333333337</v>
      </c>
      <c r="AM310" s="28">
        <f t="shared" si="110"/>
        <v>6.1245833333333337</v>
      </c>
      <c r="AN310" s="28">
        <f t="shared" si="110"/>
        <v>6.1245833333333337</v>
      </c>
      <c r="AO310" s="28">
        <f t="shared" si="110"/>
        <v>6.1245833333333337</v>
      </c>
      <c r="AP310" s="28">
        <f t="shared" si="110"/>
        <v>6.1245833333333337</v>
      </c>
      <c r="AQ310" s="28">
        <f t="shared" si="110"/>
        <v>6.1245833333333337</v>
      </c>
      <c r="AR310" s="28">
        <f t="shared" si="110"/>
        <v>6.1245833333333337</v>
      </c>
      <c r="AS310" s="28">
        <f t="shared" si="110"/>
        <v>6.1245833333333337</v>
      </c>
      <c r="AT310" s="28">
        <f t="shared" si="110"/>
        <v>6.1245833333333337</v>
      </c>
      <c r="AU310" s="28">
        <f t="shared" si="110"/>
        <v>6.1245833333333337</v>
      </c>
      <c r="AV310" s="28">
        <f t="shared" si="110"/>
        <v>6.1245833333333337</v>
      </c>
      <c r="AW310" s="28">
        <f t="shared" si="110"/>
        <v>6.1245833333333337</v>
      </c>
      <c r="AX310" s="28">
        <f t="shared" si="110"/>
        <v>6.1245833333333337</v>
      </c>
      <c r="AY310" s="28">
        <f t="shared" si="110"/>
        <v>6.1245833333333337</v>
      </c>
      <c r="AZ310" s="28">
        <f t="shared" si="110"/>
        <v>6.1245833333333337</v>
      </c>
      <c r="BA310" s="28">
        <f t="shared" si="110"/>
        <v>6.1245833333333337</v>
      </c>
      <c r="BB310" s="28">
        <f t="shared" si="110"/>
        <v>6.1245833333333337</v>
      </c>
      <c r="BC310" s="28">
        <f t="shared" si="110"/>
        <v>6.1245833333333337</v>
      </c>
      <c r="BD310" s="28">
        <f t="shared" si="110"/>
        <v>6.1245833333333337</v>
      </c>
      <c r="BE310" s="28">
        <f t="shared" si="110"/>
        <v>6.1245833333333337</v>
      </c>
      <c r="BF310" s="28">
        <f t="shared" si="110"/>
        <v>6.1245833333333337</v>
      </c>
      <c r="BG310" s="28">
        <f t="shared" si="110"/>
        <v>6.1245833333333337</v>
      </c>
      <c r="BH310" s="28">
        <f t="shared" si="110"/>
        <v>6.1245833333333337</v>
      </c>
      <c r="BI310" s="28">
        <f t="shared" si="110"/>
        <v>6.1245833333333337</v>
      </c>
      <c r="BJ310" s="28">
        <f t="shared" si="110"/>
        <v>6.1245833333333337</v>
      </c>
      <c r="BK310" s="28">
        <f t="shared" si="110"/>
        <v>6.1245833333333337</v>
      </c>
      <c r="BL310" s="28">
        <f t="shared" si="110"/>
        <v>6.1245833333333337</v>
      </c>
      <c r="BM310" s="28">
        <f t="shared" si="110"/>
        <v>6.1245833333333337</v>
      </c>
      <c r="BN310" s="28">
        <f t="shared" si="110"/>
        <v>6.1245833333333337</v>
      </c>
      <c r="BO310" s="28">
        <f t="shared" si="110"/>
        <v>6.1245833333333337</v>
      </c>
      <c r="BP310" s="28">
        <f t="shared" si="110"/>
        <v>6.1245833333333337</v>
      </c>
      <c r="BQ310" s="28">
        <f t="shared" si="110"/>
        <v>6.1245833333333337</v>
      </c>
      <c r="BR310" s="28">
        <f t="shared" si="110"/>
        <v>6.1245833333333337</v>
      </c>
      <c r="BS310" s="28">
        <f t="shared" si="110"/>
        <v>6.1245833333333337</v>
      </c>
      <c r="BT310" s="28">
        <f t="shared" si="110"/>
        <v>6.1245833333333337</v>
      </c>
      <c r="BU310" s="28">
        <f t="shared" si="110"/>
        <v>6.1245833333333337</v>
      </c>
      <c r="BV310" s="28">
        <f t="shared" si="110"/>
        <v>6.1245833333333337</v>
      </c>
      <c r="BW310" s="28">
        <f t="shared" si="110"/>
        <v>6.1245833333333337</v>
      </c>
      <c r="BX310" s="28">
        <f t="shared" si="110"/>
        <v>6.1245833333333337</v>
      </c>
      <c r="BY310" s="28">
        <f t="shared" si="110"/>
        <v>6.1245833333333337</v>
      </c>
      <c r="BZ310" s="28">
        <f t="shared" si="110"/>
        <v>6.1245833333333337</v>
      </c>
      <c r="CA310" s="28">
        <f t="shared" si="110"/>
        <v>6.1245833333333337</v>
      </c>
      <c r="CB310" s="28">
        <f t="shared" si="110"/>
        <v>6.1245833333333337</v>
      </c>
    </row>
    <row r="311" spans="1:80" ht="15" customHeight="1">
      <c r="A311" s="1">
        <v>10049709</v>
      </c>
      <c r="B311" s="5">
        <v>41687.466203703705</v>
      </c>
      <c r="C311" s="5">
        <v>42121</v>
      </c>
      <c r="D311" s="5">
        <v>42255.933680555558</v>
      </c>
      <c r="E311" s="4">
        <v>192.6</v>
      </c>
      <c r="F311" s="3" t="s">
        <v>0</v>
      </c>
      <c r="G311" s="3" t="s">
        <v>118</v>
      </c>
      <c r="H311" s="3" t="s">
        <v>119</v>
      </c>
      <c r="J311" s="2"/>
      <c r="K311" s="2"/>
      <c r="L311" s="2"/>
      <c r="AJ311" s="28">
        <f>($E311*($H$1/12)/2)</f>
        <v>0.80249999999999999</v>
      </c>
      <c r="AK311" s="28">
        <f>($E311*($H$1/12))</f>
        <v>1.605</v>
      </c>
      <c r="AL311" s="28">
        <f t="shared" si="110"/>
        <v>1.605</v>
      </c>
      <c r="AM311" s="28">
        <f t="shared" si="110"/>
        <v>1.605</v>
      </c>
      <c r="AN311" s="28">
        <f t="shared" si="110"/>
        <v>1.605</v>
      </c>
      <c r="AO311" s="28">
        <f t="shared" si="110"/>
        <v>1.605</v>
      </c>
      <c r="AP311" s="28">
        <f t="shared" si="110"/>
        <v>1.605</v>
      </c>
      <c r="AQ311" s="28">
        <f t="shared" si="110"/>
        <v>1.605</v>
      </c>
      <c r="AR311" s="28">
        <f t="shared" si="110"/>
        <v>1.605</v>
      </c>
      <c r="AS311" s="28">
        <f t="shared" si="110"/>
        <v>1.605</v>
      </c>
      <c r="AT311" s="28">
        <f t="shared" si="110"/>
        <v>1.605</v>
      </c>
      <c r="AU311" s="28">
        <f t="shared" si="110"/>
        <v>1.605</v>
      </c>
      <c r="AV311" s="28">
        <f t="shared" si="110"/>
        <v>1.605</v>
      </c>
      <c r="AW311" s="28">
        <f t="shared" si="110"/>
        <v>1.605</v>
      </c>
      <c r="AX311" s="28">
        <f t="shared" si="110"/>
        <v>1.605</v>
      </c>
      <c r="AY311" s="28">
        <f t="shared" si="110"/>
        <v>1.605</v>
      </c>
      <c r="AZ311" s="28">
        <f t="shared" si="110"/>
        <v>1.605</v>
      </c>
      <c r="BA311" s="28">
        <f t="shared" si="110"/>
        <v>1.605</v>
      </c>
      <c r="BB311" s="28">
        <f t="shared" si="110"/>
        <v>1.605</v>
      </c>
      <c r="BC311" s="28">
        <f t="shared" si="110"/>
        <v>1.605</v>
      </c>
      <c r="BD311" s="28">
        <f t="shared" si="110"/>
        <v>1.605</v>
      </c>
      <c r="BE311" s="28">
        <f t="shared" si="110"/>
        <v>1.605</v>
      </c>
      <c r="BF311" s="28">
        <f t="shared" si="110"/>
        <v>1.605</v>
      </c>
      <c r="BG311" s="28">
        <f t="shared" si="110"/>
        <v>1.605</v>
      </c>
      <c r="BH311" s="28">
        <f t="shared" si="110"/>
        <v>1.605</v>
      </c>
      <c r="BI311" s="28">
        <f t="shared" si="110"/>
        <v>1.605</v>
      </c>
      <c r="BJ311" s="28">
        <f t="shared" si="110"/>
        <v>1.605</v>
      </c>
      <c r="BK311" s="28">
        <f t="shared" si="110"/>
        <v>1.605</v>
      </c>
      <c r="BL311" s="28">
        <f t="shared" si="110"/>
        <v>1.605</v>
      </c>
      <c r="BM311" s="28">
        <f t="shared" si="110"/>
        <v>1.605</v>
      </c>
      <c r="BN311" s="28">
        <f t="shared" si="110"/>
        <v>1.605</v>
      </c>
      <c r="BO311" s="28">
        <f t="shared" si="110"/>
        <v>1.605</v>
      </c>
      <c r="BP311" s="28">
        <f t="shared" si="110"/>
        <v>1.605</v>
      </c>
      <c r="BQ311" s="28">
        <f t="shared" si="110"/>
        <v>1.605</v>
      </c>
      <c r="BR311" s="28">
        <f t="shared" si="110"/>
        <v>1.605</v>
      </c>
      <c r="BS311" s="28">
        <f t="shared" si="110"/>
        <v>1.605</v>
      </c>
      <c r="BT311" s="28">
        <f t="shared" si="110"/>
        <v>1.605</v>
      </c>
      <c r="BU311" s="28">
        <f t="shared" si="110"/>
        <v>1.605</v>
      </c>
      <c r="BV311" s="28">
        <f t="shared" si="110"/>
        <v>1.605</v>
      </c>
      <c r="BW311" s="28">
        <f t="shared" si="110"/>
        <v>1.605</v>
      </c>
      <c r="BX311" s="28">
        <f t="shared" ref="BX311:CB311" si="112">($E311*($H$1/12))</f>
        <v>1.605</v>
      </c>
      <c r="BY311" s="28">
        <f t="shared" si="112"/>
        <v>1.605</v>
      </c>
      <c r="BZ311" s="28">
        <f t="shared" si="112"/>
        <v>1.605</v>
      </c>
      <c r="CA311" s="28">
        <f t="shared" si="112"/>
        <v>1.605</v>
      </c>
      <c r="CB311" s="28">
        <f t="shared" si="112"/>
        <v>1.605</v>
      </c>
    </row>
    <row r="312" spans="1:80" ht="15" hidden="1" customHeight="1">
      <c r="A312" s="1">
        <v>10051529</v>
      </c>
      <c r="B312" s="5">
        <v>42115.49</v>
      </c>
      <c r="C312" s="5">
        <v>42125</v>
      </c>
      <c r="D312" s="5">
        <v>42271.665775462963</v>
      </c>
      <c r="E312" s="7">
        <v>0</v>
      </c>
      <c r="F312" s="3" t="s">
        <v>5</v>
      </c>
      <c r="G312" s="3" t="s">
        <v>217</v>
      </c>
      <c r="H312" s="3" t="s">
        <v>214</v>
      </c>
      <c r="K312" s="2"/>
      <c r="L312" s="2"/>
    </row>
    <row r="313" spans="1:80" ht="15" hidden="1" customHeight="1">
      <c r="A313" s="1">
        <v>10052103</v>
      </c>
      <c r="B313" s="5">
        <v>42229.492037037038</v>
      </c>
      <c r="C313" s="5">
        <v>41913</v>
      </c>
      <c r="D313" s="5">
        <v>42275.388877314814</v>
      </c>
      <c r="E313" s="7">
        <v>0</v>
      </c>
      <c r="F313" s="3" t="s">
        <v>0</v>
      </c>
      <c r="G313" s="3" t="s">
        <v>217</v>
      </c>
      <c r="H313" s="3" t="s">
        <v>214</v>
      </c>
      <c r="K313" s="2"/>
      <c r="L313" s="2"/>
    </row>
    <row r="314" spans="1:80" ht="15" hidden="1" customHeight="1">
      <c r="A314" s="1">
        <v>10052132</v>
      </c>
      <c r="B314" s="5">
        <v>42235.314270833333</v>
      </c>
      <c r="C314" s="5">
        <v>41913</v>
      </c>
      <c r="D314" s="5">
        <v>42275.389189814814</v>
      </c>
      <c r="E314" s="7">
        <v>0</v>
      </c>
      <c r="F314" s="3" t="s">
        <v>0</v>
      </c>
      <c r="G314" s="3" t="s">
        <v>217</v>
      </c>
      <c r="H314" s="3" t="s">
        <v>214</v>
      </c>
      <c r="K314" s="2"/>
      <c r="L314" s="2"/>
    </row>
    <row r="315" spans="1:80" ht="30" customHeight="1">
      <c r="A315" s="1">
        <v>10047728</v>
      </c>
      <c r="B315" s="5">
        <v>41311</v>
      </c>
      <c r="C315" s="5">
        <v>41905</v>
      </c>
      <c r="D315" s="5">
        <v>42302.857754629629</v>
      </c>
      <c r="E315" s="4">
        <v>860.5</v>
      </c>
      <c r="F315" s="3" t="s">
        <v>13</v>
      </c>
      <c r="G315" s="8" t="s">
        <v>74</v>
      </c>
      <c r="H315" s="3" t="s">
        <v>58</v>
      </c>
      <c r="K315" s="2"/>
      <c r="L315" s="2"/>
      <c r="AC315" s="28">
        <f>($E315*($H$1/12)/2)</f>
        <v>3.5854166666666667</v>
      </c>
      <c r="AD315" s="28">
        <f>($E315*($H$1/12))</f>
        <v>7.1708333333333334</v>
      </c>
      <c r="AE315" s="28">
        <f t="shared" ref="AE315:CB316" si="113">($E315*($H$1/12))</f>
        <v>7.1708333333333334</v>
      </c>
      <c r="AF315" s="28">
        <f t="shared" si="113"/>
        <v>7.1708333333333334</v>
      </c>
      <c r="AG315" s="28">
        <f t="shared" si="113"/>
        <v>7.1708333333333334</v>
      </c>
      <c r="AH315" s="28">
        <f t="shared" si="113"/>
        <v>7.1708333333333334</v>
      </c>
      <c r="AI315" s="28">
        <f t="shared" si="113"/>
        <v>7.1708333333333334</v>
      </c>
      <c r="AJ315" s="28">
        <f t="shared" si="113"/>
        <v>7.1708333333333334</v>
      </c>
      <c r="AK315" s="28">
        <f t="shared" si="113"/>
        <v>7.1708333333333334</v>
      </c>
      <c r="AL315" s="28">
        <f t="shared" si="113"/>
        <v>7.1708333333333334</v>
      </c>
      <c r="AM315" s="28">
        <f t="shared" si="113"/>
        <v>7.1708333333333334</v>
      </c>
      <c r="AN315" s="28">
        <f t="shared" si="113"/>
        <v>7.1708333333333334</v>
      </c>
      <c r="AO315" s="28">
        <f t="shared" si="113"/>
        <v>7.1708333333333334</v>
      </c>
      <c r="AP315" s="28">
        <f t="shared" si="113"/>
        <v>7.1708333333333334</v>
      </c>
      <c r="AQ315" s="28">
        <f t="shared" si="113"/>
        <v>7.1708333333333334</v>
      </c>
      <c r="AR315" s="28">
        <f t="shared" si="113"/>
        <v>7.1708333333333334</v>
      </c>
      <c r="AS315" s="28">
        <f t="shared" si="113"/>
        <v>7.1708333333333334</v>
      </c>
      <c r="AT315" s="28">
        <f t="shared" si="113"/>
        <v>7.1708333333333334</v>
      </c>
      <c r="AU315" s="28">
        <f t="shared" si="113"/>
        <v>7.1708333333333334</v>
      </c>
      <c r="AV315" s="28">
        <f t="shared" si="113"/>
        <v>7.1708333333333334</v>
      </c>
      <c r="AW315" s="28">
        <f t="shared" si="113"/>
        <v>7.1708333333333334</v>
      </c>
      <c r="AX315" s="28">
        <f t="shared" si="113"/>
        <v>7.1708333333333334</v>
      </c>
      <c r="AY315" s="28">
        <f t="shared" si="113"/>
        <v>7.1708333333333334</v>
      </c>
      <c r="AZ315" s="28">
        <f t="shared" si="113"/>
        <v>7.1708333333333334</v>
      </c>
      <c r="BA315" s="28">
        <f t="shared" si="113"/>
        <v>7.1708333333333334</v>
      </c>
      <c r="BB315" s="28">
        <f t="shared" si="113"/>
        <v>7.1708333333333334</v>
      </c>
      <c r="BC315" s="28">
        <f t="shared" si="113"/>
        <v>7.1708333333333334</v>
      </c>
      <c r="BD315" s="28">
        <f t="shared" si="113"/>
        <v>7.1708333333333334</v>
      </c>
      <c r="BE315" s="28">
        <f t="shared" si="113"/>
        <v>7.1708333333333334</v>
      </c>
      <c r="BF315" s="28">
        <f t="shared" si="113"/>
        <v>7.1708333333333334</v>
      </c>
      <c r="BG315" s="28">
        <f t="shared" si="113"/>
        <v>7.1708333333333334</v>
      </c>
      <c r="BH315" s="28">
        <f t="shared" si="113"/>
        <v>7.1708333333333334</v>
      </c>
      <c r="BI315" s="28">
        <f t="shared" si="113"/>
        <v>7.1708333333333334</v>
      </c>
      <c r="BJ315" s="28">
        <f t="shared" si="113"/>
        <v>7.1708333333333334</v>
      </c>
      <c r="BK315" s="28">
        <f t="shared" si="113"/>
        <v>7.1708333333333334</v>
      </c>
      <c r="BL315" s="28">
        <f t="shared" si="113"/>
        <v>7.1708333333333334</v>
      </c>
      <c r="BM315" s="28">
        <f t="shared" si="113"/>
        <v>7.1708333333333334</v>
      </c>
      <c r="BN315" s="28">
        <f t="shared" si="113"/>
        <v>7.1708333333333334</v>
      </c>
      <c r="BO315" s="28">
        <f t="shared" si="113"/>
        <v>7.1708333333333334</v>
      </c>
      <c r="BP315" s="28">
        <f t="shared" si="113"/>
        <v>7.1708333333333334</v>
      </c>
      <c r="BQ315" s="28">
        <f t="shared" si="113"/>
        <v>7.1708333333333334</v>
      </c>
      <c r="BR315" s="28">
        <f t="shared" si="113"/>
        <v>7.1708333333333334</v>
      </c>
      <c r="BS315" s="28">
        <f t="shared" si="113"/>
        <v>7.1708333333333334</v>
      </c>
      <c r="BT315" s="28">
        <f t="shared" si="113"/>
        <v>7.1708333333333334</v>
      </c>
      <c r="BU315" s="28">
        <f t="shared" si="113"/>
        <v>7.1708333333333334</v>
      </c>
      <c r="BV315" s="28">
        <f t="shared" si="113"/>
        <v>7.1708333333333334</v>
      </c>
      <c r="BW315" s="28">
        <f t="shared" si="113"/>
        <v>7.1708333333333334</v>
      </c>
      <c r="BX315" s="28">
        <f t="shared" si="113"/>
        <v>7.1708333333333334</v>
      </c>
      <c r="BY315" s="28">
        <f t="shared" si="113"/>
        <v>7.1708333333333334</v>
      </c>
      <c r="BZ315" s="28">
        <f t="shared" si="113"/>
        <v>7.1708333333333334</v>
      </c>
      <c r="CA315" s="28">
        <f t="shared" si="113"/>
        <v>7.1708333333333334</v>
      </c>
      <c r="CB315" s="28">
        <f t="shared" si="113"/>
        <v>7.1708333333333334</v>
      </c>
    </row>
    <row r="316" spans="1:80" ht="15" customHeight="1">
      <c r="A316" s="1">
        <v>10048055</v>
      </c>
      <c r="B316" s="5">
        <v>41376</v>
      </c>
      <c r="C316" s="5">
        <v>41905</v>
      </c>
      <c r="D316" s="5">
        <v>42302.858437499999</v>
      </c>
      <c r="E316" s="4">
        <v>130.22</v>
      </c>
      <c r="F316" s="3" t="s">
        <v>8</v>
      </c>
      <c r="G316" s="3" t="s">
        <v>75</v>
      </c>
      <c r="H316" s="3" t="s">
        <v>66</v>
      </c>
      <c r="K316" s="2"/>
      <c r="L316" s="2"/>
      <c r="AC316" s="28">
        <f>($E316*($H$1/12)/2)</f>
        <v>0.54258333333333331</v>
      </c>
      <c r="AD316" s="28">
        <f>($E316*($H$1/12))</f>
        <v>1.0851666666666666</v>
      </c>
      <c r="AE316" s="28">
        <f t="shared" si="113"/>
        <v>1.0851666666666666</v>
      </c>
      <c r="AF316" s="28">
        <f t="shared" si="113"/>
        <v>1.0851666666666666</v>
      </c>
      <c r="AG316" s="28">
        <f t="shared" si="113"/>
        <v>1.0851666666666666</v>
      </c>
      <c r="AH316" s="28">
        <f t="shared" si="113"/>
        <v>1.0851666666666666</v>
      </c>
      <c r="AI316" s="28">
        <f t="shared" si="113"/>
        <v>1.0851666666666666</v>
      </c>
      <c r="AJ316" s="28">
        <f t="shared" si="113"/>
        <v>1.0851666666666666</v>
      </c>
      <c r="AK316" s="28">
        <f t="shared" si="113"/>
        <v>1.0851666666666666</v>
      </c>
      <c r="AL316" s="28">
        <f t="shared" si="113"/>
        <v>1.0851666666666666</v>
      </c>
      <c r="AM316" s="28">
        <f t="shared" si="113"/>
        <v>1.0851666666666666</v>
      </c>
      <c r="AN316" s="28">
        <f t="shared" si="113"/>
        <v>1.0851666666666666</v>
      </c>
      <c r="AO316" s="28">
        <f t="shared" si="113"/>
        <v>1.0851666666666666</v>
      </c>
      <c r="AP316" s="28">
        <f t="shared" si="113"/>
        <v>1.0851666666666666</v>
      </c>
      <c r="AQ316" s="28">
        <f t="shared" si="113"/>
        <v>1.0851666666666666</v>
      </c>
      <c r="AR316" s="28">
        <f t="shared" si="113"/>
        <v>1.0851666666666666</v>
      </c>
      <c r="AS316" s="28">
        <f t="shared" si="113"/>
        <v>1.0851666666666666</v>
      </c>
      <c r="AT316" s="28">
        <f t="shared" si="113"/>
        <v>1.0851666666666666</v>
      </c>
      <c r="AU316" s="28">
        <f t="shared" si="113"/>
        <v>1.0851666666666666</v>
      </c>
      <c r="AV316" s="28">
        <f t="shared" si="113"/>
        <v>1.0851666666666666</v>
      </c>
      <c r="AW316" s="28">
        <f t="shared" si="113"/>
        <v>1.0851666666666666</v>
      </c>
      <c r="AX316" s="28">
        <f t="shared" si="113"/>
        <v>1.0851666666666666</v>
      </c>
      <c r="AY316" s="28">
        <f t="shared" si="113"/>
        <v>1.0851666666666666</v>
      </c>
      <c r="AZ316" s="28">
        <f t="shared" si="113"/>
        <v>1.0851666666666666</v>
      </c>
      <c r="BA316" s="28">
        <f t="shared" si="113"/>
        <v>1.0851666666666666</v>
      </c>
      <c r="BB316" s="28">
        <f t="shared" si="113"/>
        <v>1.0851666666666666</v>
      </c>
      <c r="BC316" s="28">
        <f t="shared" si="113"/>
        <v>1.0851666666666666</v>
      </c>
      <c r="BD316" s="28">
        <f t="shared" si="113"/>
        <v>1.0851666666666666</v>
      </c>
      <c r="BE316" s="28">
        <f t="shared" si="113"/>
        <v>1.0851666666666666</v>
      </c>
      <c r="BF316" s="28">
        <f t="shared" si="113"/>
        <v>1.0851666666666666</v>
      </c>
      <c r="BG316" s="28">
        <f t="shared" si="113"/>
        <v>1.0851666666666666</v>
      </c>
      <c r="BH316" s="28">
        <f t="shared" si="113"/>
        <v>1.0851666666666666</v>
      </c>
      <c r="BI316" s="28">
        <f t="shared" si="113"/>
        <v>1.0851666666666666</v>
      </c>
      <c r="BJ316" s="28">
        <f t="shared" si="113"/>
        <v>1.0851666666666666</v>
      </c>
      <c r="BK316" s="28">
        <f t="shared" si="113"/>
        <v>1.0851666666666666</v>
      </c>
      <c r="BL316" s="28">
        <f t="shared" si="113"/>
        <v>1.0851666666666666</v>
      </c>
      <c r="BM316" s="28">
        <f t="shared" si="113"/>
        <v>1.0851666666666666</v>
      </c>
      <c r="BN316" s="28">
        <f t="shared" si="113"/>
        <v>1.0851666666666666</v>
      </c>
      <c r="BO316" s="28">
        <f t="shared" si="113"/>
        <v>1.0851666666666666</v>
      </c>
      <c r="BP316" s="28">
        <f t="shared" si="113"/>
        <v>1.0851666666666666</v>
      </c>
      <c r="BQ316" s="28">
        <f t="shared" si="113"/>
        <v>1.0851666666666666</v>
      </c>
      <c r="BR316" s="28">
        <f t="shared" si="113"/>
        <v>1.0851666666666666</v>
      </c>
      <c r="BS316" s="28">
        <f t="shared" si="113"/>
        <v>1.0851666666666666</v>
      </c>
      <c r="BT316" s="28">
        <f t="shared" si="113"/>
        <v>1.0851666666666666</v>
      </c>
      <c r="BU316" s="28">
        <f t="shared" si="113"/>
        <v>1.0851666666666666</v>
      </c>
      <c r="BV316" s="28">
        <f t="shared" si="113"/>
        <v>1.0851666666666666</v>
      </c>
      <c r="BW316" s="28">
        <f t="shared" si="113"/>
        <v>1.0851666666666666</v>
      </c>
      <c r="BX316" s="28">
        <f t="shared" si="113"/>
        <v>1.0851666666666666</v>
      </c>
      <c r="BY316" s="28">
        <f t="shared" si="113"/>
        <v>1.0851666666666666</v>
      </c>
      <c r="BZ316" s="28">
        <f t="shared" si="113"/>
        <v>1.0851666666666666</v>
      </c>
      <c r="CA316" s="28">
        <f t="shared" si="113"/>
        <v>1.0851666666666666</v>
      </c>
      <c r="CB316" s="28">
        <f t="shared" si="113"/>
        <v>1.0851666666666666</v>
      </c>
    </row>
    <row r="317" spans="1:80" ht="15" hidden="1" customHeight="1">
      <c r="A317" s="1">
        <v>10050781</v>
      </c>
      <c r="B317" s="5">
        <v>41935.501469907409</v>
      </c>
      <c r="C317" s="5">
        <v>42063</v>
      </c>
      <c r="D317" s="5">
        <v>42307.682569444441</v>
      </c>
      <c r="E317" s="7">
        <v>0</v>
      </c>
      <c r="F317" s="3" t="s">
        <v>6</v>
      </c>
      <c r="G317" s="3" t="s">
        <v>217</v>
      </c>
      <c r="H317" s="3" t="s">
        <v>214</v>
      </c>
      <c r="K317" s="2"/>
      <c r="L317" s="2"/>
    </row>
    <row r="318" spans="1:80" ht="15" customHeight="1">
      <c r="A318" s="1">
        <v>10048054</v>
      </c>
      <c r="B318" s="5">
        <v>41376</v>
      </c>
      <c r="C318" s="5">
        <v>41905</v>
      </c>
      <c r="D318" s="5">
        <v>42331.939942129633</v>
      </c>
      <c r="E318" s="4">
        <v>130.22</v>
      </c>
      <c r="F318" s="3" t="s">
        <v>8</v>
      </c>
      <c r="G318" s="3" t="s">
        <v>75</v>
      </c>
      <c r="H318" s="3" t="s">
        <v>66</v>
      </c>
      <c r="K318" s="2"/>
      <c r="L318" s="2"/>
      <c r="AC318" s="28">
        <f>($E318*($H$1/12)/2)</f>
        <v>0.54258333333333331</v>
      </c>
      <c r="AD318" s="28">
        <f>($E318*($H$1/12))</f>
        <v>1.0851666666666666</v>
      </c>
      <c r="AE318" s="28">
        <f t="shared" ref="AE318:CB318" si="114">($E318*($H$1/12))</f>
        <v>1.0851666666666666</v>
      </c>
      <c r="AF318" s="28">
        <f t="shared" si="114"/>
        <v>1.0851666666666666</v>
      </c>
      <c r="AG318" s="28">
        <f t="shared" si="114"/>
        <v>1.0851666666666666</v>
      </c>
      <c r="AH318" s="28">
        <f t="shared" si="114"/>
        <v>1.0851666666666666</v>
      </c>
      <c r="AI318" s="28">
        <f t="shared" si="114"/>
        <v>1.0851666666666666</v>
      </c>
      <c r="AJ318" s="28">
        <f t="shared" si="114"/>
        <v>1.0851666666666666</v>
      </c>
      <c r="AK318" s="28">
        <f t="shared" si="114"/>
        <v>1.0851666666666666</v>
      </c>
      <c r="AL318" s="28">
        <f t="shared" si="114"/>
        <v>1.0851666666666666</v>
      </c>
      <c r="AM318" s="28">
        <f t="shared" si="114"/>
        <v>1.0851666666666666</v>
      </c>
      <c r="AN318" s="28">
        <f t="shared" si="114"/>
        <v>1.0851666666666666</v>
      </c>
      <c r="AO318" s="28">
        <f t="shared" si="114"/>
        <v>1.0851666666666666</v>
      </c>
      <c r="AP318" s="28">
        <f t="shared" si="114"/>
        <v>1.0851666666666666</v>
      </c>
      <c r="AQ318" s="28">
        <f t="shared" si="114"/>
        <v>1.0851666666666666</v>
      </c>
      <c r="AR318" s="28">
        <f t="shared" si="114"/>
        <v>1.0851666666666666</v>
      </c>
      <c r="AS318" s="28">
        <f t="shared" si="114"/>
        <v>1.0851666666666666</v>
      </c>
      <c r="AT318" s="28">
        <f t="shared" si="114"/>
        <v>1.0851666666666666</v>
      </c>
      <c r="AU318" s="28">
        <f t="shared" si="114"/>
        <v>1.0851666666666666</v>
      </c>
      <c r="AV318" s="28">
        <f t="shared" si="114"/>
        <v>1.0851666666666666</v>
      </c>
      <c r="AW318" s="28">
        <f t="shared" si="114"/>
        <v>1.0851666666666666</v>
      </c>
      <c r="AX318" s="28">
        <f t="shared" si="114"/>
        <v>1.0851666666666666</v>
      </c>
      <c r="AY318" s="28">
        <f t="shared" si="114"/>
        <v>1.0851666666666666</v>
      </c>
      <c r="AZ318" s="28">
        <f t="shared" si="114"/>
        <v>1.0851666666666666</v>
      </c>
      <c r="BA318" s="28">
        <f t="shared" si="114"/>
        <v>1.0851666666666666</v>
      </c>
      <c r="BB318" s="28">
        <f t="shared" si="114"/>
        <v>1.0851666666666666</v>
      </c>
      <c r="BC318" s="28">
        <f t="shared" si="114"/>
        <v>1.0851666666666666</v>
      </c>
      <c r="BD318" s="28">
        <f t="shared" si="114"/>
        <v>1.0851666666666666</v>
      </c>
      <c r="BE318" s="28">
        <f t="shared" si="114"/>
        <v>1.0851666666666666</v>
      </c>
      <c r="BF318" s="28">
        <f t="shared" si="114"/>
        <v>1.0851666666666666</v>
      </c>
      <c r="BG318" s="28">
        <f t="shared" si="114"/>
        <v>1.0851666666666666</v>
      </c>
      <c r="BH318" s="28">
        <f t="shared" si="114"/>
        <v>1.0851666666666666</v>
      </c>
      <c r="BI318" s="28">
        <f t="shared" si="114"/>
        <v>1.0851666666666666</v>
      </c>
      <c r="BJ318" s="28">
        <f t="shared" si="114"/>
        <v>1.0851666666666666</v>
      </c>
      <c r="BK318" s="28">
        <f t="shared" si="114"/>
        <v>1.0851666666666666</v>
      </c>
      <c r="BL318" s="28">
        <f t="shared" si="114"/>
        <v>1.0851666666666666</v>
      </c>
      <c r="BM318" s="28">
        <f t="shared" si="114"/>
        <v>1.0851666666666666</v>
      </c>
      <c r="BN318" s="28">
        <f t="shared" si="114"/>
        <v>1.0851666666666666</v>
      </c>
      <c r="BO318" s="28">
        <f t="shared" si="114"/>
        <v>1.0851666666666666</v>
      </c>
      <c r="BP318" s="28">
        <f t="shared" si="114"/>
        <v>1.0851666666666666</v>
      </c>
      <c r="BQ318" s="28">
        <f t="shared" si="114"/>
        <v>1.0851666666666666</v>
      </c>
      <c r="BR318" s="28">
        <f t="shared" si="114"/>
        <v>1.0851666666666666</v>
      </c>
      <c r="BS318" s="28">
        <f t="shared" si="114"/>
        <v>1.0851666666666666</v>
      </c>
      <c r="BT318" s="28">
        <f t="shared" si="114"/>
        <v>1.0851666666666666</v>
      </c>
      <c r="BU318" s="28">
        <f t="shared" si="114"/>
        <v>1.0851666666666666</v>
      </c>
      <c r="BV318" s="28">
        <f t="shared" si="114"/>
        <v>1.0851666666666666</v>
      </c>
      <c r="BW318" s="28">
        <f t="shared" si="114"/>
        <v>1.0851666666666666</v>
      </c>
      <c r="BX318" s="28">
        <f t="shared" si="114"/>
        <v>1.0851666666666666</v>
      </c>
      <c r="BY318" s="28">
        <f t="shared" si="114"/>
        <v>1.0851666666666666</v>
      </c>
      <c r="BZ318" s="28">
        <f t="shared" si="114"/>
        <v>1.0851666666666666</v>
      </c>
      <c r="CA318" s="28">
        <f t="shared" si="114"/>
        <v>1.0851666666666666</v>
      </c>
      <c r="CB318" s="28">
        <f t="shared" si="114"/>
        <v>1.0851666666666666</v>
      </c>
    </row>
    <row r="319" spans="1:80" ht="15" hidden="1" customHeight="1">
      <c r="A319" s="1">
        <v>10051414</v>
      </c>
      <c r="B319" s="5">
        <v>42095.666180555556</v>
      </c>
      <c r="C319" s="5">
        <v>42248</v>
      </c>
      <c r="D319" s="5">
        <v>42338.456145833334</v>
      </c>
      <c r="E319" s="7">
        <v>0</v>
      </c>
      <c r="F319" s="3" t="s">
        <v>5</v>
      </c>
      <c r="G319" s="3" t="s">
        <v>217</v>
      </c>
      <c r="H319" s="3" t="s">
        <v>214</v>
      </c>
      <c r="K319" s="2"/>
      <c r="L319" s="2"/>
    </row>
    <row r="320" spans="1:80" ht="15" hidden="1" customHeight="1">
      <c r="A320" s="1">
        <v>10051528</v>
      </c>
      <c r="B320" s="5">
        <v>42115.48065972222</v>
      </c>
      <c r="C320" s="5">
        <v>42200</v>
      </c>
      <c r="D320" s="5">
        <v>42338.92454861111</v>
      </c>
      <c r="E320" s="7">
        <v>0</v>
      </c>
      <c r="F320" s="3" t="s">
        <v>5</v>
      </c>
      <c r="G320" s="3" t="s">
        <v>217</v>
      </c>
      <c r="H320" s="3" t="s">
        <v>214</v>
      </c>
      <c r="K320" s="2"/>
      <c r="L320" s="2"/>
    </row>
    <row r="321" spans="1:80" ht="60" customHeight="1">
      <c r="A321" s="1">
        <v>10051411</v>
      </c>
      <c r="B321" s="5">
        <v>42094.577199074076</v>
      </c>
      <c r="C321" s="5">
        <v>42208</v>
      </c>
      <c r="D321" s="5">
        <v>42338.927060185182</v>
      </c>
      <c r="E321" s="4">
        <v>2666.25</v>
      </c>
      <c r="F321" s="3" t="s">
        <v>5</v>
      </c>
      <c r="G321" s="8" t="s">
        <v>98</v>
      </c>
      <c r="H321" s="3" t="s">
        <v>96</v>
      </c>
      <c r="K321" s="2"/>
      <c r="L321" s="2"/>
      <c r="AM321" s="28">
        <f>($E321*($H$1/12)/2)</f>
        <v>11.109375</v>
      </c>
      <c r="AN321" s="28">
        <f>($E321*($H$1/12))</f>
        <v>22.21875</v>
      </c>
      <c r="AO321" s="28">
        <f t="shared" ref="AO321:CB321" si="115">($E321*($H$1/12))</f>
        <v>22.21875</v>
      </c>
      <c r="AP321" s="28">
        <f t="shared" si="115"/>
        <v>22.21875</v>
      </c>
      <c r="AQ321" s="28">
        <f t="shared" si="115"/>
        <v>22.21875</v>
      </c>
      <c r="AR321" s="28">
        <f t="shared" si="115"/>
        <v>22.21875</v>
      </c>
      <c r="AS321" s="28">
        <f t="shared" si="115"/>
        <v>22.21875</v>
      </c>
      <c r="AT321" s="28">
        <f t="shared" si="115"/>
        <v>22.21875</v>
      </c>
      <c r="AU321" s="28">
        <f t="shared" si="115"/>
        <v>22.21875</v>
      </c>
      <c r="AV321" s="28">
        <f t="shared" si="115"/>
        <v>22.21875</v>
      </c>
      <c r="AW321" s="28">
        <f t="shared" si="115"/>
        <v>22.21875</v>
      </c>
      <c r="AX321" s="28">
        <f t="shared" si="115"/>
        <v>22.21875</v>
      </c>
      <c r="AY321" s="28">
        <f t="shared" si="115"/>
        <v>22.21875</v>
      </c>
      <c r="AZ321" s="28">
        <f t="shared" si="115"/>
        <v>22.21875</v>
      </c>
      <c r="BA321" s="28">
        <f t="shared" si="115"/>
        <v>22.21875</v>
      </c>
      <c r="BB321" s="28">
        <f t="shared" si="115"/>
        <v>22.21875</v>
      </c>
      <c r="BC321" s="28">
        <f t="shared" si="115"/>
        <v>22.21875</v>
      </c>
      <c r="BD321" s="28">
        <f t="shared" si="115"/>
        <v>22.21875</v>
      </c>
      <c r="BE321" s="28">
        <f t="shared" si="115"/>
        <v>22.21875</v>
      </c>
      <c r="BF321" s="28">
        <f t="shared" si="115"/>
        <v>22.21875</v>
      </c>
      <c r="BG321" s="28">
        <f t="shared" si="115"/>
        <v>22.21875</v>
      </c>
      <c r="BH321" s="28">
        <f t="shared" si="115"/>
        <v>22.21875</v>
      </c>
      <c r="BI321" s="28">
        <f t="shared" si="115"/>
        <v>22.21875</v>
      </c>
      <c r="BJ321" s="28">
        <f t="shared" si="115"/>
        <v>22.21875</v>
      </c>
      <c r="BK321" s="28">
        <f t="shared" si="115"/>
        <v>22.21875</v>
      </c>
      <c r="BL321" s="28">
        <f t="shared" si="115"/>
        <v>22.21875</v>
      </c>
      <c r="BM321" s="28">
        <f t="shared" si="115"/>
        <v>22.21875</v>
      </c>
      <c r="BN321" s="28">
        <f t="shared" si="115"/>
        <v>22.21875</v>
      </c>
      <c r="BO321" s="28">
        <f t="shared" si="115"/>
        <v>22.21875</v>
      </c>
      <c r="BP321" s="28">
        <f t="shared" si="115"/>
        <v>22.21875</v>
      </c>
      <c r="BQ321" s="28">
        <f t="shared" si="115"/>
        <v>22.21875</v>
      </c>
      <c r="BR321" s="28">
        <f t="shared" si="115"/>
        <v>22.21875</v>
      </c>
      <c r="BS321" s="28">
        <f t="shared" si="115"/>
        <v>22.21875</v>
      </c>
      <c r="BT321" s="28">
        <f t="shared" si="115"/>
        <v>22.21875</v>
      </c>
      <c r="BU321" s="28">
        <f t="shared" si="115"/>
        <v>22.21875</v>
      </c>
      <c r="BV321" s="28">
        <f t="shared" si="115"/>
        <v>22.21875</v>
      </c>
      <c r="BW321" s="28">
        <f t="shared" si="115"/>
        <v>22.21875</v>
      </c>
      <c r="BX321" s="28">
        <f t="shared" si="115"/>
        <v>22.21875</v>
      </c>
      <c r="BY321" s="28">
        <f t="shared" si="115"/>
        <v>22.21875</v>
      </c>
      <c r="BZ321" s="28">
        <f t="shared" si="115"/>
        <v>22.21875</v>
      </c>
      <c r="CA321" s="28">
        <f t="shared" si="115"/>
        <v>22.21875</v>
      </c>
      <c r="CB321" s="28">
        <f t="shared" si="115"/>
        <v>22.21875</v>
      </c>
    </row>
    <row r="322" spans="1:80" ht="15" customHeight="1">
      <c r="A322" s="1">
        <v>10048053</v>
      </c>
      <c r="B322" s="5">
        <v>41376</v>
      </c>
      <c r="C322" s="5">
        <v>41905</v>
      </c>
      <c r="D322" s="5">
        <v>42354.335462962961</v>
      </c>
      <c r="E322" s="4">
        <v>130.22</v>
      </c>
      <c r="F322" s="3" t="s">
        <v>8</v>
      </c>
      <c r="G322" s="3" t="s">
        <v>75</v>
      </c>
      <c r="H322" s="3" t="s">
        <v>66</v>
      </c>
      <c r="K322" s="2"/>
      <c r="L322" s="2"/>
      <c r="AC322" s="28">
        <f>($E322*($H$1/12)/2)</f>
        <v>0.54258333333333331</v>
      </c>
      <c r="AD322" s="28">
        <f>($E322*($H$1/12))</f>
        <v>1.0851666666666666</v>
      </c>
      <c r="AE322" s="28">
        <f t="shared" ref="AE322:CB322" si="116">($E322*($H$1/12))</f>
        <v>1.0851666666666666</v>
      </c>
      <c r="AF322" s="28">
        <f t="shared" si="116"/>
        <v>1.0851666666666666</v>
      </c>
      <c r="AG322" s="28">
        <f t="shared" si="116"/>
        <v>1.0851666666666666</v>
      </c>
      <c r="AH322" s="28">
        <f t="shared" si="116"/>
        <v>1.0851666666666666</v>
      </c>
      <c r="AI322" s="28">
        <f t="shared" si="116"/>
        <v>1.0851666666666666</v>
      </c>
      <c r="AJ322" s="28">
        <f t="shared" si="116"/>
        <v>1.0851666666666666</v>
      </c>
      <c r="AK322" s="28">
        <f t="shared" si="116"/>
        <v>1.0851666666666666</v>
      </c>
      <c r="AL322" s="28">
        <f t="shared" si="116"/>
        <v>1.0851666666666666</v>
      </c>
      <c r="AM322" s="28">
        <f t="shared" si="116"/>
        <v>1.0851666666666666</v>
      </c>
      <c r="AN322" s="28">
        <f t="shared" si="116"/>
        <v>1.0851666666666666</v>
      </c>
      <c r="AO322" s="28">
        <f t="shared" si="116"/>
        <v>1.0851666666666666</v>
      </c>
      <c r="AP322" s="28">
        <f t="shared" si="116"/>
        <v>1.0851666666666666</v>
      </c>
      <c r="AQ322" s="28">
        <f t="shared" si="116"/>
        <v>1.0851666666666666</v>
      </c>
      <c r="AR322" s="28">
        <f t="shared" si="116"/>
        <v>1.0851666666666666</v>
      </c>
      <c r="AS322" s="28">
        <f t="shared" si="116"/>
        <v>1.0851666666666666</v>
      </c>
      <c r="AT322" s="28">
        <f t="shared" si="116"/>
        <v>1.0851666666666666</v>
      </c>
      <c r="AU322" s="28">
        <f t="shared" si="116"/>
        <v>1.0851666666666666</v>
      </c>
      <c r="AV322" s="28">
        <f t="shared" si="116"/>
        <v>1.0851666666666666</v>
      </c>
      <c r="AW322" s="28">
        <f t="shared" si="116"/>
        <v>1.0851666666666666</v>
      </c>
      <c r="AX322" s="28">
        <f t="shared" si="116"/>
        <v>1.0851666666666666</v>
      </c>
      <c r="AY322" s="28">
        <f t="shared" si="116"/>
        <v>1.0851666666666666</v>
      </c>
      <c r="AZ322" s="28">
        <f t="shared" si="116"/>
        <v>1.0851666666666666</v>
      </c>
      <c r="BA322" s="28">
        <f t="shared" si="116"/>
        <v>1.0851666666666666</v>
      </c>
      <c r="BB322" s="28">
        <f t="shared" si="116"/>
        <v>1.0851666666666666</v>
      </c>
      <c r="BC322" s="28">
        <f t="shared" si="116"/>
        <v>1.0851666666666666</v>
      </c>
      <c r="BD322" s="28">
        <f t="shared" si="116"/>
        <v>1.0851666666666666</v>
      </c>
      <c r="BE322" s="28">
        <f t="shared" si="116"/>
        <v>1.0851666666666666</v>
      </c>
      <c r="BF322" s="28">
        <f t="shared" si="116"/>
        <v>1.0851666666666666</v>
      </c>
      <c r="BG322" s="28">
        <f t="shared" si="116"/>
        <v>1.0851666666666666</v>
      </c>
      <c r="BH322" s="28">
        <f t="shared" si="116"/>
        <v>1.0851666666666666</v>
      </c>
      <c r="BI322" s="28">
        <f t="shared" si="116"/>
        <v>1.0851666666666666</v>
      </c>
      <c r="BJ322" s="28">
        <f t="shared" si="116"/>
        <v>1.0851666666666666</v>
      </c>
      <c r="BK322" s="28">
        <f t="shared" si="116"/>
        <v>1.0851666666666666</v>
      </c>
      <c r="BL322" s="28">
        <f t="shared" si="116"/>
        <v>1.0851666666666666</v>
      </c>
      <c r="BM322" s="28">
        <f t="shared" si="116"/>
        <v>1.0851666666666666</v>
      </c>
      <c r="BN322" s="28">
        <f t="shared" si="116"/>
        <v>1.0851666666666666</v>
      </c>
      <c r="BO322" s="28">
        <f t="shared" si="116"/>
        <v>1.0851666666666666</v>
      </c>
      <c r="BP322" s="28">
        <f t="shared" si="116"/>
        <v>1.0851666666666666</v>
      </c>
      <c r="BQ322" s="28">
        <f t="shared" si="116"/>
        <v>1.0851666666666666</v>
      </c>
      <c r="BR322" s="28">
        <f t="shared" si="116"/>
        <v>1.0851666666666666</v>
      </c>
      <c r="BS322" s="28">
        <f t="shared" si="116"/>
        <v>1.0851666666666666</v>
      </c>
      <c r="BT322" s="28">
        <f t="shared" si="116"/>
        <v>1.0851666666666666</v>
      </c>
      <c r="BU322" s="28">
        <f t="shared" si="116"/>
        <v>1.0851666666666666</v>
      </c>
      <c r="BV322" s="28">
        <f t="shared" si="116"/>
        <v>1.0851666666666666</v>
      </c>
      <c r="BW322" s="28">
        <f t="shared" si="116"/>
        <v>1.0851666666666666</v>
      </c>
      <c r="BX322" s="28">
        <f t="shared" si="116"/>
        <v>1.0851666666666666</v>
      </c>
      <c r="BY322" s="28">
        <f t="shared" si="116"/>
        <v>1.0851666666666666</v>
      </c>
      <c r="BZ322" s="28">
        <f t="shared" si="116"/>
        <v>1.0851666666666666</v>
      </c>
      <c r="CA322" s="28">
        <f t="shared" si="116"/>
        <v>1.0851666666666666</v>
      </c>
      <c r="CB322" s="28">
        <f t="shared" si="116"/>
        <v>1.0851666666666666</v>
      </c>
    </row>
    <row r="323" spans="1:80" ht="15" hidden="1" customHeight="1">
      <c r="A323" s="1">
        <v>10050870</v>
      </c>
      <c r="B323" s="5">
        <v>41960.682118055556</v>
      </c>
      <c r="C323" s="5">
        <v>42257</v>
      </c>
      <c r="D323" s="5">
        <v>42354.394328703704</v>
      </c>
      <c r="E323" s="7">
        <v>0</v>
      </c>
      <c r="F323" s="3" t="s">
        <v>6</v>
      </c>
      <c r="G323" s="3" t="s">
        <v>217</v>
      </c>
      <c r="H323" s="3" t="s">
        <v>214</v>
      </c>
      <c r="K323" s="2"/>
      <c r="L323" s="2"/>
    </row>
    <row r="324" spans="1:80" ht="15" customHeight="1">
      <c r="A324" s="1">
        <v>10050891</v>
      </c>
      <c r="B324" s="5">
        <v>41963.499432870369</v>
      </c>
      <c r="C324" s="5">
        <v>42121</v>
      </c>
      <c r="D324" s="5">
        <v>42354.400416666664</v>
      </c>
      <c r="E324" s="4">
        <v>2846.7</v>
      </c>
      <c r="F324" s="3" t="s">
        <v>6</v>
      </c>
      <c r="G324" s="3" t="s">
        <v>27</v>
      </c>
      <c r="H324" s="3" t="s">
        <v>26</v>
      </c>
      <c r="K324" s="2"/>
      <c r="L324" s="2"/>
      <c r="AJ324" s="28">
        <f>($E324*($H$1/12)/2)</f>
        <v>11.861249999999998</v>
      </c>
      <c r="AK324" s="28">
        <f>($E324*($H$1/12))</f>
        <v>23.722499999999997</v>
      </c>
      <c r="AL324" s="28">
        <f t="shared" ref="AL324:CB325" si="117">($E324*($H$1/12))</f>
        <v>23.722499999999997</v>
      </c>
      <c r="AM324" s="28">
        <f t="shared" si="117"/>
        <v>23.722499999999997</v>
      </c>
      <c r="AN324" s="28">
        <f t="shared" si="117"/>
        <v>23.722499999999997</v>
      </c>
      <c r="AO324" s="28">
        <f t="shared" si="117"/>
        <v>23.722499999999997</v>
      </c>
      <c r="AP324" s="28">
        <f t="shared" si="117"/>
        <v>23.722499999999997</v>
      </c>
      <c r="AQ324" s="28">
        <f t="shared" si="117"/>
        <v>23.722499999999997</v>
      </c>
      <c r="AR324" s="28">
        <f t="shared" si="117"/>
        <v>23.722499999999997</v>
      </c>
      <c r="AS324" s="28">
        <f t="shared" si="117"/>
        <v>23.722499999999997</v>
      </c>
      <c r="AT324" s="28">
        <f t="shared" si="117"/>
        <v>23.722499999999997</v>
      </c>
      <c r="AU324" s="28">
        <f t="shared" si="117"/>
        <v>23.722499999999997</v>
      </c>
      <c r="AV324" s="28">
        <f t="shared" si="117"/>
        <v>23.722499999999997</v>
      </c>
      <c r="AW324" s="28">
        <f t="shared" si="117"/>
        <v>23.722499999999997</v>
      </c>
      <c r="AX324" s="28">
        <f t="shared" si="117"/>
        <v>23.722499999999997</v>
      </c>
      <c r="AY324" s="28">
        <f t="shared" si="117"/>
        <v>23.722499999999997</v>
      </c>
      <c r="AZ324" s="28">
        <f t="shared" si="117"/>
        <v>23.722499999999997</v>
      </c>
      <c r="BA324" s="28">
        <f t="shared" si="117"/>
        <v>23.722499999999997</v>
      </c>
      <c r="BB324" s="28">
        <f t="shared" si="117"/>
        <v>23.722499999999997</v>
      </c>
      <c r="BC324" s="28">
        <f t="shared" si="117"/>
        <v>23.722499999999997</v>
      </c>
      <c r="BD324" s="28">
        <f t="shared" si="117"/>
        <v>23.722499999999997</v>
      </c>
      <c r="BE324" s="28">
        <f t="shared" si="117"/>
        <v>23.722499999999997</v>
      </c>
      <c r="BF324" s="28">
        <f t="shared" si="117"/>
        <v>23.722499999999997</v>
      </c>
      <c r="BG324" s="28">
        <f t="shared" si="117"/>
        <v>23.722499999999997</v>
      </c>
      <c r="BH324" s="28">
        <f t="shared" si="117"/>
        <v>23.722499999999997</v>
      </c>
      <c r="BI324" s="28">
        <f t="shared" si="117"/>
        <v>23.722499999999997</v>
      </c>
      <c r="BJ324" s="28">
        <f t="shared" si="117"/>
        <v>23.722499999999997</v>
      </c>
      <c r="BK324" s="28">
        <f t="shared" si="117"/>
        <v>23.722499999999997</v>
      </c>
      <c r="BL324" s="28">
        <f t="shared" si="117"/>
        <v>23.722499999999997</v>
      </c>
      <c r="BM324" s="28">
        <f t="shared" si="117"/>
        <v>23.722499999999997</v>
      </c>
      <c r="BN324" s="28">
        <f t="shared" si="117"/>
        <v>23.722499999999997</v>
      </c>
      <c r="BO324" s="28">
        <f t="shared" si="117"/>
        <v>23.722499999999997</v>
      </c>
      <c r="BP324" s="28">
        <f t="shared" si="117"/>
        <v>23.722499999999997</v>
      </c>
      <c r="BQ324" s="28">
        <f t="shared" si="117"/>
        <v>23.722499999999997</v>
      </c>
      <c r="BR324" s="28">
        <f t="shared" si="117"/>
        <v>23.722499999999997</v>
      </c>
      <c r="BS324" s="28">
        <f t="shared" si="117"/>
        <v>23.722499999999997</v>
      </c>
      <c r="BT324" s="28">
        <f t="shared" si="117"/>
        <v>23.722499999999997</v>
      </c>
      <c r="BU324" s="28">
        <f t="shared" si="117"/>
        <v>23.722499999999997</v>
      </c>
      <c r="BV324" s="28">
        <f t="shared" si="117"/>
        <v>23.722499999999997</v>
      </c>
      <c r="BW324" s="28">
        <f t="shared" si="117"/>
        <v>23.722499999999997</v>
      </c>
      <c r="BX324" s="28">
        <f t="shared" si="117"/>
        <v>23.722499999999997</v>
      </c>
      <c r="BY324" s="28">
        <f t="shared" si="117"/>
        <v>23.722499999999997</v>
      </c>
      <c r="BZ324" s="28">
        <f t="shared" si="117"/>
        <v>23.722499999999997</v>
      </c>
      <c r="CA324" s="28">
        <f t="shared" si="117"/>
        <v>23.722499999999997</v>
      </c>
      <c r="CB324" s="28">
        <f t="shared" si="117"/>
        <v>23.722499999999997</v>
      </c>
    </row>
    <row r="325" spans="1:80" ht="15" customHeight="1">
      <c r="A325" s="1">
        <v>10050890</v>
      </c>
      <c r="B325" s="5">
        <v>41963.488252314812</v>
      </c>
      <c r="C325" s="5">
        <v>42121</v>
      </c>
      <c r="D325" s="5">
        <v>42354.400763888887</v>
      </c>
      <c r="E325" s="4">
        <v>2846.7</v>
      </c>
      <c r="F325" s="3" t="s">
        <v>6</v>
      </c>
      <c r="G325" s="3" t="s">
        <v>27</v>
      </c>
      <c r="H325" s="3" t="s">
        <v>26</v>
      </c>
      <c r="K325" s="2"/>
      <c r="L325" s="2"/>
      <c r="AJ325" s="28">
        <f>($E325*($H$1/12)/2)</f>
        <v>11.861249999999998</v>
      </c>
      <c r="AK325" s="28">
        <f>($E325*($H$1/12))</f>
        <v>23.722499999999997</v>
      </c>
      <c r="AL325" s="28">
        <f t="shared" si="117"/>
        <v>23.722499999999997</v>
      </c>
      <c r="AM325" s="28">
        <f t="shared" si="117"/>
        <v>23.722499999999997</v>
      </c>
      <c r="AN325" s="28">
        <f t="shared" si="117"/>
        <v>23.722499999999997</v>
      </c>
      <c r="AO325" s="28">
        <f t="shared" si="117"/>
        <v>23.722499999999997</v>
      </c>
      <c r="AP325" s="28">
        <f t="shared" si="117"/>
        <v>23.722499999999997</v>
      </c>
      <c r="AQ325" s="28">
        <f t="shared" si="117"/>
        <v>23.722499999999997</v>
      </c>
      <c r="AR325" s="28">
        <f t="shared" si="117"/>
        <v>23.722499999999997</v>
      </c>
      <c r="AS325" s="28">
        <f t="shared" si="117"/>
        <v>23.722499999999997</v>
      </c>
      <c r="AT325" s="28">
        <f t="shared" si="117"/>
        <v>23.722499999999997</v>
      </c>
      <c r="AU325" s="28">
        <f t="shared" si="117"/>
        <v>23.722499999999997</v>
      </c>
      <c r="AV325" s="28">
        <f t="shared" si="117"/>
        <v>23.722499999999997</v>
      </c>
      <c r="AW325" s="28">
        <f t="shared" si="117"/>
        <v>23.722499999999997</v>
      </c>
      <c r="AX325" s="28">
        <f t="shared" si="117"/>
        <v>23.722499999999997</v>
      </c>
      <c r="AY325" s="28">
        <f t="shared" si="117"/>
        <v>23.722499999999997</v>
      </c>
      <c r="AZ325" s="28">
        <f t="shared" si="117"/>
        <v>23.722499999999997</v>
      </c>
      <c r="BA325" s="28">
        <f t="shared" si="117"/>
        <v>23.722499999999997</v>
      </c>
      <c r="BB325" s="28">
        <f t="shared" si="117"/>
        <v>23.722499999999997</v>
      </c>
      <c r="BC325" s="28">
        <f t="shared" si="117"/>
        <v>23.722499999999997</v>
      </c>
      <c r="BD325" s="28">
        <f t="shared" si="117"/>
        <v>23.722499999999997</v>
      </c>
      <c r="BE325" s="28">
        <f t="shared" si="117"/>
        <v>23.722499999999997</v>
      </c>
      <c r="BF325" s="28">
        <f t="shared" si="117"/>
        <v>23.722499999999997</v>
      </c>
      <c r="BG325" s="28">
        <f t="shared" si="117"/>
        <v>23.722499999999997</v>
      </c>
      <c r="BH325" s="28">
        <f t="shared" si="117"/>
        <v>23.722499999999997</v>
      </c>
      <c r="BI325" s="28">
        <f t="shared" si="117"/>
        <v>23.722499999999997</v>
      </c>
      <c r="BJ325" s="28">
        <f t="shared" si="117"/>
        <v>23.722499999999997</v>
      </c>
      <c r="BK325" s="28">
        <f t="shared" si="117"/>
        <v>23.722499999999997</v>
      </c>
      <c r="BL325" s="28">
        <f t="shared" si="117"/>
        <v>23.722499999999997</v>
      </c>
      <c r="BM325" s="28">
        <f t="shared" si="117"/>
        <v>23.722499999999997</v>
      </c>
      <c r="BN325" s="28">
        <f t="shared" si="117"/>
        <v>23.722499999999997</v>
      </c>
      <c r="BO325" s="28">
        <f t="shared" si="117"/>
        <v>23.722499999999997</v>
      </c>
      <c r="BP325" s="28">
        <f t="shared" si="117"/>
        <v>23.722499999999997</v>
      </c>
      <c r="BQ325" s="28">
        <f t="shared" si="117"/>
        <v>23.722499999999997</v>
      </c>
      <c r="BR325" s="28">
        <f t="shared" si="117"/>
        <v>23.722499999999997</v>
      </c>
      <c r="BS325" s="28">
        <f t="shared" si="117"/>
        <v>23.722499999999997</v>
      </c>
      <c r="BT325" s="28">
        <f t="shared" si="117"/>
        <v>23.722499999999997</v>
      </c>
      <c r="BU325" s="28">
        <f t="shared" si="117"/>
        <v>23.722499999999997</v>
      </c>
      <c r="BV325" s="28">
        <f t="shared" si="117"/>
        <v>23.722499999999997</v>
      </c>
      <c r="BW325" s="28">
        <f t="shared" si="117"/>
        <v>23.722499999999997</v>
      </c>
      <c r="BX325" s="28">
        <f t="shared" si="117"/>
        <v>23.722499999999997</v>
      </c>
      <c r="BY325" s="28">
        <f t="shared" si="117"/>
        <v>23.722499999999997</v>
      </c>
      <c r="BZ325" s="28">
        <f t="shared" si="117"/>
        <v>23.722499999999997</v>
      </c>
      <c r="CA325" s="28">
        <f t="shared" si="117"/>
        <v>23.722499999999997</v>
      </c>
      <c r="CB325" s="28">
        <f t="shared" si="117"/>
        <v>23.722499999999997</v>
      </c>
    </row>
    <row r="326" spans="1:80" ht="15" hidden="1" customHeight="1">
      <c r="A326" s="1">
        <v>10051362</v>
      </c>
      <c r="B326" s="5">
        <v>42075.646944444445</v>
      </c>
      <c r="C326" s="5">
        <v>42307</v>
      </c>
      <c r="D326" s="5">
        <v>42354.406377314815</v>
      </c>
      <c r="E326" s="7">
        <v>0</v>
      </c>
      <c r="F326" s="3" t="s">
        <v>5</v>
      </c>
      <c r="G326" s="3" t="s">
        <v>217</v>
      </c>
      <c r="H326" s="3" t="s">
        <v>214</v>
      </c>
      <c r="K326" s="2"/>
      <c r="L326" s="2"/>
    </row>
    <row r="327" spans="1:80" ht="15" hidden="1" customHeight="1">
      <c r="A327" s="1">
        <v>10051109</v>
      </c>
      <c r="B327" s="5">
        <v>42033.942337962966</v>
      </c>
      <c r="C327" s="5">
        <v>42323</v>
      </c>
      <c r="D327" s="5">
        <v>42354.407847222225</v>
      </c>
      <c r="E327" s="7">
        <v>0</v>
      </c>
      <c r="F327" s="3" t="s">
        <v>7</v>
      </c>
      <c r="G327" s="3" t="s">
        <v>217</v>
      </c>
      <c r="H327" s="3" t="s">
        <v>214</v>
      </c>
      <c r="K327" s="2"/>
      <c r="L327" s="2"/>
    </row>
    <row r="328" spans="1:80" ht="15" hidden="1" customHeight="1">
      <c r="A328" s="1">
        <v>10051107</v>
      </c>
      <c r="B328" s="5">
        <v>42033.643194444441</v>
      </c>
      <c r="C328" s="5">
        <v>42292</v>
      </c>
      <c r="D328" s="5">
        <v>42354.408807870372</v>
      </c>
      <c r="E328" s="7">
        <v>0</v>
      </c>
      <c r="F328" s="3" t="s">
        <v>7</v>
      </c>
      <c r="G328" s="3" t="s">
        <v>217</v>
      </c>
      <c r="H328" s="3" t="s">
        <v>214</v>
      </c>
      <c r="K328" s="2"/>
      <c r="L328" s="2"/>
    </row>
    <row r="329" spans="1:80" ht="30" customHeight="1">
      <c r="A329" s="1">
        <v>10050314</v>
      </c>
      <c r="B329" s="5">
        <v>41810.582650462966</v>
      </c>
      <c r="C329" s="5">
        <v>41912</v>
      </c>
      <c r="D329" s="5">
        <v>42354.415648148148</v>
      </c>
      <c r="E329" s="4">
        <v>1164.28</v>
      </c>
      <c r="F329" s="3" t="s">
        <v>12</v>
      </c>
      <c r="G329" s="8" t="s">
        <v>86</v>
      </c>
      <c r="H329" s="3" t="s">
        <v>84</v>
      </c>
      <c r="K329" s="2"/>
      <c r="L329" s="2"/>
      <c r="AC329" s="28">
        <f>($E329*($H$1/12)/2)</f>
        <v>4.8511666666666668</v>
      </c>
      <c r="AD329" s="28">
        <f>($E329*($H$1/12))</f>
        <v>9.7023333333333337</v>
      </c>
      <c r="AE329" s="28">
        <f t="shared" ref="AE329:CB331" si="118">($E329*($H$1/12))</f>
        <v>9.7023333333333337</v>
      </c>
      <c r="AF329" s="28">
        <f t="shared" si="118"/>
        <v>9.7023333333333337</v>
      </c>
      <c r="AG329" s="28">
        <f t="shared" si="118"/>
        <v>9.7023333333333337</v>
      </c>
      <c r="AH329" s="28">
        <f t="shared" si="118"/>
        <v>9.7023333333333337</v>
      </c>
      <c r="AI329" s="28">
        <f t="shared" si="118"/>
        <v>9.7023333333333337</v>
      </c>
      <c r="AJ329" s="28">
        <f t="shared" si="118"/>
        <v>9.7023333333333337</v>
      </c>
      <c r="AK329" s="28">
        <f t="shared" si="118"/>
        <v>9.7023333333333337</v>
      </c>
      <c r="AL329" s="28">
        <f t="shared" si="118"/>
        <v>9.7023333333333337</v>
      </c>
      <c r="AM329" s="28">
        <f t="shared" si="118"/>
        <v>9.7023333333333337</v>
      </c>
      <c r="AN329" s="28">
        <f t="shared" si="118"/>
        <v>9.7023333333333337</v>
      </c>
      <c r="AO329" s="28">
        <f t="shared" si="118"/>
        <v>9.7023333333333337</v>
      </c>
      <c r="AP329" s="28">
        <f t="shared" si="118"/>
        <v>9.7023333333333337</v>
      </c>
      <c r="AQ329" s="28">
        <f t="shared" si="118"/>
        <v>9.7023333333333337</v>
      </c>
      <c r="AR329" s="28">
        <f t="shared" si="118"/>
        <v>9.7023333333333337</v>
      </c>
      <c r="AS329" s="28">
        <f t="shared" si="118"/>
        <v>9.7023333333333337</v>
      </c>
      <c r="AT329" s="28">
        <f t="shared" si="118"/>
        <v>9.7023333333333337</v>
      </c>
      <c r="AU329" s="28">
        <f t="shared" si="118"/>
        <v>9.7023333333333337</v>
      </c>
      <c r="AV329" s="28">
        <f t="shared" si="118"/>
        <v>9.7023333333333337</v>
      </c>
      <c r="AW329" s="28">
        <f t="shared" si="118"/>
        <v>9.7023333333333337</v>
      </c>
      <c r="AX329" s="28">
        <f t="shared" si="118"/>
        <v>9.7023333333333337</v>
      </c>
      <c r="AY329" s="28">
        <f t="shared" si="118"/>
        <v>9.7023333333333337</v>
      </c>
      <c r="AZ329" s="28">
        <f t="shared" si="118"/>
        <v>9.7023333333333337</v>
      </c>
      <c r="BA329" s="28">
        <f t="shared" si="118"/>
        <v>9.7023333333333337</v>
      </c>
      <c r="BB329" s="28">
        <f t="shared" si="118"/>
        <v>9.7023333333333337</v>
      </c>
      <c r="BC329" s="28">
        <f t="shared" si="118"/>
        <v>9.7023333333333337</v>
      </c>
      <c r="BD329" s="28">
        <f t="shared" si="118"/>
        <v>9.7023333333333337</v>
      </c>
      <c r="BE329" s="28">
        <f t="shared" si="118"/>
        <v>9.7023333333333337</v>
      </c>
      <c r="BF329" s="28">
        <f t="shared" si="118"/>
        <v>9.7023333333333337</v>
      </c>
      <c r="BG329" s="28">
        <f t="shared" si="118"/>
        <v>9.7023333333333337</v>
      </c>
      <c r="BH329" s="28">
        <f t="shared" si="118"/>
        <v>9.7023333333333337</v>
      </c>
      <c r="BI329" s="28">
        <f t="shared" si="118"/>
        <v>9.7023333333333337</v>
      </c>
      <c r="BJ329" s="28">
        <f t="shared" si="118"/>
        <v>9.7023333333333337</v>
      </c>
      <c r="BK329" s="28">
        <f t="shared" si="118"/>
        <v>9.7023333333333337</v>
      </c>
      <c r="BL329" s="28">
        <f t="shared" si="118"/>
        <v>9.7023333333333337</v>
      </c>
      <c r="BM329" s="28">
        <f t="shared" si="118"/>
        <v>9.7023333333333337</v>
      </c>
      <c r="BN329" s="28">
        <f t="shared" si="118"/>
        <v>9.7023333333333337</v>
      </c>
      <c r="BO329" s="28">
        <f t="shared" si="118"/>
        <v>9.7023333333333337</v>
      </c>
      <c r="BP329" s="28">
        <f t="shared" si="118"/>
        <v>9.7023333333333337</v>
      </c>
      <c r="BQ329" s="28">
        <f t="shared" si="118"/>
        <v>9.7023333333333337</v>
      </c>
      <c r="BR329" s="28">
        <f t="shared" si="118"/>
        <v>9.7023333333333337</v>
      </c>
      <c r="BS329" s="28">
        <f t="shared" si="118"/>
        <v>9.7023333333333337</v>
      </c>
      <c r="BT329" s="28">
        <f t="shared" si="118"/>
        <v>9.7023333333333337</v>
      </c>
      <c r="BU329" s="28">
        <f t="shared" si="118"/>
        <v>9.7023333333333337</v>
      </c>
      <c r="BV329" s="28">
        <f t="shared" si="118"/>
        <v>9.7023333333333337</v>
      </c>
      <c r="BW329" s="28">
        <f t="shared" si="118"/>
        <v>9.7023333333333337</v>
      </c>
      <c r="BX329" s="28">
        <f t="shared" si="118"/>
        <v>9.7023333333333337</v>
      </c>
      <c r="BY329" s="28">
        <f t="shared" si="118"/>
        <v>9.7023333333333337</v>
      </c>
      <c r="BZ329" s="28">
        <f t="shared" si="118"/>
        <v>9.7023333333333337</v>
      </c>
      <c r="CA329" s="28">
        <f t="shared" si="118"/>
        <v>9.7023333333333337</v>
      </c>
      <c r="CB329" s="28">
        <f t="shared" si="118"/>
        <v>9.7023333333333337</v>
      </c>
    </row>
    <row r="330" spans="1:80" ht="60" customHeight="1">
      <c r="A330" s="1">
        <v>10051161</v>
      </c>
      <c r="B330" s="5">
        <v>42045.559884259259</v>
      </c>
      <c r="C330" s="5">
        <v>42261</v>
      </c>
      <c r="D330" s="5">
        <v>42354.417002314818</v>
      </c>
      <c r="E330" s="7">
        <f>961.98+572.02+744.54</f>
        <v>2278.54</v>
      </c>
      <c r="F330" s="3" t="s">
        <v>5</v>
      </c>
      <c r="G330" s="8" t="s">
        <v>159</v>
      </c>
      <c r="H330" s="3" t="s">
        <v>178</v>
      </c>
      <c r="K330" s="2"/>
      <c r="L330" s="2"/>
      <c r="AO330" s="28">
        <f>($E330*($H$1/12)/2)</f>
        <v>9.4939166666666672</v>
      </c>
      <c r="AP330" s="28">
        <f>($E330*($H$1/12))</f>
        <v>18.987833333333334</v>
      </c>
      <c r="AQ330" s="28">
        <f t="shared" si="118"/>
        <v>18.987833333333334</v>
      </c>
      <c r="AR330" s="28">
        <f t="shared" si="118"/>
        <v>18.987833333333334</v>
      </c>
      <c r="AS330" s="28">
        <f t="shared" si="118"/>
        <v>18.987833333333334</v>
      </c>
      <c r="AT330" s="28">
        <f t="shared" si="118"/>
        <v>18.987833333333334</v>
      </c>
      <c r="AU330" s="28">
        <f t="shared" si="118"/>
        <v>18.987833333333334</v>
      </c>
      <c r="AV330" s="28">
        <f t="shared" si="118"/>
        <v>18.987833333333334</v>
      </c>
      <c r="AW330" s="28">
        <f t="shared" si="118"/>
        <v>18.987833333333334</v>
      </c>
      <c r="AX330" s="28">
        <f t="shared" si="118"/>
        <v>18.987833333333334</v>
      </c>
      <c r="AY330" s="28">
        <f t="shared" si="118"/>
        <v>18.987833333333334</v>
      </c>
      <c r="AZ330" s="28">
        <f t="shared" si="118"/>
        <v>18.987833333333334</v>
      </c>
      <c r="BA330" s="28">
        <f t="shared" si="118"/>
        <v>18.987833333333334</v>
      </c>
      <c r="BB330" s="28">
        <f t="shared" si="118"/>
        <v>18.987833333333334</v>
      </c>
      <c r="BC330" s="28">
        <f t="shared" si="118"/>
        <v>18.987833333333334</v>
      </c>
      <c r="BD330" s="28">
        <f t="shared" si="118"/>
        <v>18.987833333333334</v>
      </c>
      <c r="BE330" s="28">
        <f t="shared" si="118"/>
        <v>18.987833333333334</v>
      </c>
      <c r="BF330" s="28">
        <f t="shared" si="118"/>
        <v>18.987833333333334</v>
      </c>
      <c r="BG330" s="28">
        <f t="shared" si="118"/>
        <v>18.987833333333334</v>
      </c>
      <c r="BH330" s="28">
        <f t="shared" si="118"/>
        <v>18.987833333333334</v>
      </c>
      <c r="BI330" s="28">
        <f t="shared" si="118"/>
        <v>18.987833333333334</v>
      </c>
      <c r="BJ330" s="28">
        <f t="shared" si="118"/>
        <v>18.987833333333334</v>
      </c>
      <c r="BK330" s="28">
        <f t="shared" si="118"/>
        <v>18.987833333333334</v>
      </c>
      <c r="BL330" s="28">
        <f t="shared" si="118"/>
        <v>18.987833333333334</v>
      </c>
      <c r="BM330" s="28">
        <f t="shared" si="118"/>
        <v>18.987833333333334</v>
      </c>
      <c r="BN330" s="28">
        <f t="shared" si="118"/>
        <v>18.987833333333334</v>
      </c>
      <c r="BO330" s="28">
        <f t="shared" si="118"/>
        <v>18.987833333333334</v>
      </c>
      <c r="BP330" s="28">
        <f t="shared" si="118"/>
        <v>18.987833333333334</v>
      </c>
      <c r="BQ330" s="28">
        <f t="shared" si="118"/>
        <v>18.987833333333334</v>
      </c>
      <c r="BR330" s="28">
        <f t="shared" si="118"/>
        <v>18.987833333333334</v>
      </c>
      <c r="BS330" s="28">
        <f t="shared" si="118"/>
        <v>18.987833333333334</v>
      </c>
      <c r="BT330" s="28">
        <f t="shared" si="118"/>
        <v>18.987833333333334</v>
      </c>
      <c r="BU330" s="28">
        <f t="shared" si="118"/>
        <v>18.987833333333334</v>
      </c>
      <c r="BV330" s="28">
        <f t="shared" si="118"/>
        <v>18.987833333333334</v>
      </c>
      <c r="BW330" s="28">
        <f t="shared" si="118"/>
        <v>18.987833333333334</v>
      </c>
      <c r="BX330" s="28">
        <f t="shared" si="118"/>
        <v>18.987833333333334</v>
      </c>
      <c r="BY330" s="28">
        <f t="shared" si="118"/>
        <v>18.987833333333334</v>
      </c>
      <c r="BZ330" s="28">
        <f t="shared" si="118"/>
        <v>18.987833333333334</v>
      </c>
      <c r="CA330" s="28">
        <f t="shared" si="118"/>
        <v>18.987833333333334</v>
      </c>
      <c r="CB330" s="28">
        <f t="shared" si="118"/>
        <v>18.987833333333334</v>
      </c>
    </row>
    <row r="331" spans="1:80" ht="15" customHeight="1">
      <c r="A331" s="1">
        <v>10051333</v>
      </c>
      <c r="B331" s="5">
        <v>42067.729259259257</v>
      </c>
      <c r="C331" s="5">
        <v>42309</v>
      </c>
      <c r="D331" s="5">
        <v>42354.480358796296</v>
      </c>
      <c r="E331" s="7">
        <v>418.7</v>
      </c>
      <c r="F331" s="3" t="s">
        <v>5</v>
      </c>
      <c r="G331" s="3" t="s">
        <v>163</v>
      </c>
      <c r="H331" s="3" t="s">
        <v>178</v>
      </c>
      <c r="K331" s="2"/>
      <c r="L331" s="2"/>
      <c r="AQ331" s="28">
        <f>($E331*($H$1/12)/2)</f>
        <v>1.7445833333333332</v>
      </c>
      <c r="AR331" s="28">
        <f>($E331*($H$1/12))</f>
        <v>3.4891666666666663</v>
      </c>
      <c r="AS331" s="28">
        <f t="shared" si="118"/>
        <v>3.4891666666666663</v>
      </c>
      <c r="AT331" s="28">
        <f t="shared" si="118"/>
        <v>3.4891666666666663</v>
      </c>
      <c r="AU331" s="28">
        <f t="shared" si="118"/>
        <v>3.4891666666666663</v>
      </c>
      <c r="AV331" s="28">
        <f t="shared" si="118"/>
        <v>3.4891666666666663</v>
      </c>
      <c r="AW331" s="28">
        <f t="shared" si="118"/>
        <v>3.4891666666666663</v>
      </c>
      <c r="AX331" s="28">
        <f t="shared" si="118"/>
        <v>3.4891666666666663</v>
      </c>
      <c r="AY331" s="28">
        <f t="shared" si="118"/>
        <v>3.4891666666666663</v>
      </c>
      <c r="AZ331" s="28">
        <f t="shared" si="118"/>
        <v>3.4891666666666663</v>
      </c>
      <c r="BA331" s="28">
        <f t="shared" si="118"/>
        <v>3.4891666666666663</v>
      </c>
      <c r="BB331" s="28">
        <f t="shared" si="118"/>
        <v>3.4891666666666663</v>
      </c>
      <c r="BC331" s="28">
        <f t="shared" si="118"/>
        <v>3.4891666666666663</v>
      </c>
      <c r="BD331" s="28">
        <f t="shared" si="118"/>
        <v>3.4891666666666663</v>
      </c>
      <c r="BE331" s="28">
        <f t="shared" si="118"/>
        <v>3.4891666666666663</v>
      </c>
      <c r="BF331" s="28">
        <f t="shared" si="118"/>
        <v>3.4891666666666663</v>
      </c>
      <c r="BG331" s="28">
        <f t="shared" si="118"/>
        <v>3.4891666666666663</v>
      </c>
      <c r="BH331" s="28">
        <f t="shared" si="118"/>
        <v>3.4891666666666663</v>
      </c>
      <c r="BI331" s="28">
        <f t="shared" si="118"/>
        <v>3.4891666666666663</v>
      </c>
      <c r="BJ331" s="28">
        <f t="shared" si="118"/>
        <v>3.4891666666666663</v>
      </c>
      <c r="BK331" s="28">
        <f t="shared" si="118"/>
        <v>3.4891666666666663</v>
      </c>
      <c r="BL331" s="28">
        <f t="shared" si="118"/>
        <v>3.4891666666666663</v>
      </c>
      <c r="BM331" s="28">
        <f t="shared" si="118"/>
        <v>3.4891666666666663</v>
      </c>
      <c r="BN331" s="28">
        <f t="shared" si="118"/>
        <v>3.4891666666666663</v>
      </c>
      <c r="BO331" s="28">
        <f t="shared" si="118"/>
        <v>3.4891666666666663</v>
      </c>
      <c r="BP331" s="28">
        <f t="shared" si="118"/>
        <v>3.4891666666666663</v>
      </c>
      <c r="BQ331" s="28">
        <f t="shared" si="118"/>
        <v>3.4891666666666663</v>
      </c>
      <c r="BR331" s="28">
        <f t="shared" si="118"/>
        <v>3.4891666666666663</v>
      </c>
      <c r="BS331" s="28">
        <f t="shared" si="118"/>
        <v>3.4891666666666663</v>
      </c>
      <c r="BT331" s="28">
        <f t="shared" si="118"/>
        <v>3.4891666666666663</v>
      </c>
      <c r="BU331" s="28">
        <f t="shared" si="118"/>
        <v>3.4891666666666663</v>
      </c>
      <c r="BV331" s="28">
        <f t="shared" si="118"/>
        <v>3.4891666666666663</v>
      </c>
      <c r="BW331" s="28">
        <f t="shared" si="118"/>
        <v>3.4891666666666663</v>
      </c>
      <c r="BX331" s="28">
        <f t="shared" si="118"/>
        <v>3.4891666666666663</v>
      </c>
      <c r="BY331" s="28">
        <f t="shared" si="118"/>
        <v>3.4891666666666663</v>
      </c>
      <c r="BZ331" s="28">
        <f t="shared" si="118"/>
        <v>3.4891666666666663</v>
      </c>
      <c r="CA331" s="28">
        <f t="shared" si="118"/>
        <v>3.4891666666666663</v>
      </c>
      <c r="CB331" s="28">
        <f t="shared" si="118"/>
        <v>3.4891666666666663</v>
      </c>
    </row>
    <row r="332" spans="1:80" ht="15" hidden="1" customHeight="1">
      <c r="A332" s="1">
        <v>10051102</v>
      </c>
      <c r="B332" s="5">
        <v>42032.574108796296</v>
      </c>
      <c r="C332" s="5">
        <v>42270</v>
      </c>
      <c r="D332" s="5">
        <v>42354.484930555554</v>
      </c>
      <c r="E332" s="7">
        <v>0</v>
      </c>
      <c r="F332" s="3" t="s">
        <v>7</v>
      </c>
      <c r="G332" s="3" t="s">
        <v>217</v>
      </c>
      <c r="H332" s="3" t="s">
        <v>214</v>
      </c>
      <c r="K332" s="2"/>
      <c r="L332" s="2"/>
    </row>
    <row r="333" spans="1:80" ht="15" hidden="1" customHeight="1">
      <c r="A333" s="1">
        <v>10050698</v>
      </c>
      <c r="B333" s="5">
        <v>41892.540208333332</v>
      </c>
      <c r="C333" s="5">
        <v>42095</v>
      </c>
      <c r="D333" s="5">
        <v>42354.492060185185</v>
      </c>
      <c r="E333" s="7">
        <v>0</v>
      </c>
      <c r="F333" s="3" t="s">
        <v>6</v>
      </c>
      <c r="G333" s="3" t="s">
        <v>217</v>
      </c>
      <c r="H333" s="3" t="s">
        <v>214</v>
      </c>
      <c r="K333" s="2"/>
      <c r="L333" s="2"/>
    </row>
    <row r="334" spans="1:80" ht="15" hidden="1" customHeight="1">
      <c r="A334" s="1">
        <v>10050807</v>
      </c>
      <c r="B334" s="5">
        <v>41948.373483796298</v>
      </c>
      <c r="C334" s="5">
        <v>42283</v>
      </c>
      <c r="D334" s="5">
        <v>42354.558298611111</v>
      </c>
      <c r="E334" s="7">
        <v>0</v>
      </c>
      <c r="F334" s="3" t="s">
        <v>6</v>
      </c>
      <c r="G334" s="3" t="s">
        <v>217</v>
      </c>
      <c r="H334" s="3" t="s">
        <v>214</v>
      </c>
      <c r="K334" s="2"/>
      <c r="L334" s="2"/>
    </row>
    <row r="335" spans="1:80" ht="30" customHeight="1">
      <c r="A335" s="1">
        <v>10050315</v>
      </c>
      <c r="B335" s="5">
        <v>41810.589363425926</v>
      </c>
      <c r="C335" s="5">
        <v>42032</v>
      </c>
      <c r="D335" s="5">
        <v>42367.939293981479</v>
      </c>
      <c r="E335" s="4">
        <v>8884.92</v>
      </c>
      <c r="F335" s="3" t="s">
        <v>0</v>
      </c>
      <c r="G335" s="8" t="s">
        <v>138</v>
      </c>
      <c r="H335" s="3" t="s">
        <v>139</v>
      </c>
      <c r="K335" s="2"/>
      <c r="L335" s="2"/>
      <c r="AG335" s="28">
        <f>($E335*($H$1/12)/2)</f>
        <v>37.020499999999998</v>
      </c>
      <c r="AH335" s="28">
        <f>($E335*($H$1/12))</f>
        <v>74.040999999999997</v>
      </c>
      <c r="AI335" s="28">
        <f t="shared" ref="AI335:CB335" si="119">($E335*($H$1/12))</f>
        <v>74.040999999999997</v>
      </c>
      <c r="AJ335" s="28">
        <f t="shared" si="119"/>
        <v>74.040999999999997</v>
      </c>
      <c r="AK335" s="28">
        <f t="shared" si="119"/>
        <v>74.040999999999997</v>
      </c>
      <c r="AL335" s="28">
        <f t="shared" si="119"/>
        <v>74.040999999999997</v>
      </c>
      <c r="AM335" s="28">
        <f t="shared" si="119"/>
        <v>74.040999999999997</v>
      </c>
      <c r="AN335" s="28">
        <f t="shared" si="119"/>
        <v>74.040999999999997</v>
      </c>
      <c r="AO335" s="28">
        <f t="shared" si="119"/>
        <v>74.040999999999997</v>
      </c>
      <c r="AP335" s="28">
        <f t="shared" si="119"/>
        <v>74.040999999999997</v>
      </c>
      <c r="AQ335" s="28">
        <f t="shared" si="119"/>
        <v>74.040999999999997</v>
      </c>
      <c r="AR335" s="28">
        <f t="shared" si="119"/>
        <v>74.040999999999997</v>
      </c>
      <c r="AS335" s="28">
        <f t="shared" si="119"/>
        <v>74.040999999999997</v>
      </c>
      <c r="AT335" s="28">
        <f t="shared" si="119"/>
        <v>74.040999999999997</v>
      </c>
      <c r="AU335" s="28">
        <f t="shared" si="119"/>
        <v>74.040999999999997</v>
      </c>
      <c r="AV335" s="28">
        <f t="shared" si="119"/>
        <v>74.040999999999997</v>
      </c>
      <c r="AW335" s="28">
        <f t="shared" si="119"/>
        <v>74.040999999999997</v>
      </c>
      <c r="AX335" s="28">
        <f t="shared" si="119"/>
        <v>74.040999999999997</v>
      </c>
      <c r="AY335" s="28">
        <f t="shared" si="119"/>
        <v>74.040999999999997</v>
      </c>
      <c r="AZ335" s="28">
        <f t="shared" si="119"/>
        <v>74.040999999999997</v>
      </c>
      <c r="BA335" s="28">
        <f t="shared" si="119"/>
        <v>74.040999999999997</v>
      </c>
      <c r="BB335" s="28">
        <f t="shared" si="119"/>
        <v>74.040999999999997</v>
      </c>
      <c r="BC335" s="28">
        <f t="shared" si="119"/>
        <v>74.040999999999997</v>
      </c>
      <c r="BD335" s="28">
        <f t="shared" si="119"/>
        <v>74.040999999999997</v>
      </c>
      <c r="BE335" s="28">
        <f t="shared" si="119"/>
        <v>74.040999999999997</v>
      </c>
      <c r="BF335" s="28">
        <f t="shared" si="119"/>
        <v>74.040999999999997</v>
      </c>
      <c r="BG335" s="28">
        <f t="shared" si="119"/>
        <v>74.040999999999997</v>
      </c>
      <c r="BH335" s="28">
        <f t="shared" si="119"/>
        <v>74.040999999999997</v>
      </c>
      <c r="BI335" s="28">
        <f t="shared" si="119"/>
        <v>74.040999999999997</v>
      </c>
      <c r="BJ335" s="28">
        <f t="shared" si="119"/>
        <v>74.040999999999997</v>
      </c>
      <c r="BK335" s="28">
        <f t="shared" si="119"/>
        <v>74.040999999999997</v>
      </c>
      <c r="BL335" s="28">
        <f t="shared" si="119"/>
        <v>74.040999999999997</v>
      </c>
      <c r="BM335" s="28">
        <f t="shared" si="119"/>
        <v>74.040999999999997</v>
      </c>
      <c r="BN335" s="28">
        <f t="shared" si="119"/>
        <v>74.040999999999997</v>
      </c>
      <c r="BO335" s="28">
        <f t="shared" si="119"/>
        <v>74.040999999999997</v>
      </c>
      <c r="BP335" s="28">
        <f t="shared" si="119"/>
        <v>74.040999999999997</v>
      </c>
      <c r="BQ335" s="28">
        <f t="shared" si="119"/>
        <v>74.040999999999997</v>
      </c>
      <c r="BR335" s="28">
        <f t="shared" si="119"/>
        <v>74.040999999999997</v>
      </c>
      <c r="BS335" s="28">
        <f t="shared" si="119"/>
        <v>74.040999999999997</v>
      </c>
      <c r="BT335" s="28">
        <f t="shared" si="119"/>
        <v>74.040999999999997</v>
      </c>
      <c r="BU335" s="28">
        <f t="shared" si="119"/>
        <v>74.040999999999997</v>
      </c>
      <c r="BV335" s="28">
        <f t="shared" si="119"/>
        <v>74.040999999999997</v>
      </c>
      <c r="BW335" s="28">
        <f t="shared" si="119"/>
        <v>74.040999999999997</v>
      </c>
      <c r="BX335" s="28">
        <f t="shared" si="119"/>
        <v>74.040999999999997</v>
      </c>
      <c r="BY335" s="28">
        <f t="shared" si="119"/>
        <v>74.040999999999997</v>
      </c>
      <c r="BZ335" s="28">
        <f t="shared" si="119"/>
        <v>74.040999999999997</v>
      </c>
      <c r="CA335" s="28">
        <f t="shared" si="119"/>
        <v>74.040999999999997</v>
      </c>
      <c r="CB335" s="28">
        <f t="shared" si="119"/>
        <v>74.040999999999997</v>
      </c>
    </row>
    <row r="336" spans="1:80" ht="15" hidden="1" customHeight="1">
      <c r="A336" s="1">
        <v>10051157</v>
      </c>
      <c r="B336" s="5">
        <v>42045.439583333333</v>
      </c>
      <c r="C336" s="5">
        <v>42292</v>
      </c>
      <c r="D336" s="5">
        <v>42384.626331018517</v>
      </c>
      <c r="E336" s="7">
        <v>0</v>
      </c>
      <c r="F336" s="3" t="s">
        <v>7</v>
      </c>
      <c r="G336" s="3" t="s">
        <v>217</v>
      </c>
      <c r="H336" s="3" t="s">
        <v>214</v>
      </c>
      <c r="K336" s="2"/>
      <c r="L336" s="2"/>
    </row>
    <row r="337" spans="1:80" ht="30" customHeight="1">
      <c r="A337" s="1">
        <v>10051786</v>
      </c>
      <c r="B337" s="5">
        <v>42158.65730324074</v>
      </c>
      <c r="C337" s="5">
        <v>42278</v>
      </c>
      <c r="D337" s="5">
        <v>42384.677025462966</v>
      </c>
      <c r="E337" s="7">
        <v>1361.46</v>
      </c>
      <c r="F337" s="3" t="s">
        <v>5</v>
      </c>
      <c r="G337" s="8" t="s">
        <v>165</v>
      </c>
      <c r="H337" s="3" t="s">
        <v>178</v>
      </c>
      <c r="K337" s="2"/>
      <c r="L337" s="2"/>
      <c r="AP337" s="28">
        <f>($E337*($H$1/12)/2)</f>
        <v>5.6727499999999997</v>
      </c>
      <c r="AQ337" s="28">
        <f>($E337*($H$1/12))</f>
        <v>11.345499999999999</v>
      </c>
      <c r="AR337" s="28">
        <f t="shared" ref="AR337:CB343" si="120">($E337*($H$1/12))</f>
        <v>11.345499999999999</v>
      </c>
      <c r="AS337" s="28">
        <f t="shared" si="120"/>
        <v>11.345499999999999</v>
      </c>
      <c r="AT337" s="28">
        <f t="shared" si="120"/>
        <v>11.345499999999999</v>
      </c>
      <c r="AU337" s="28">
        <f t="shared" si="120"/>
        <v>11.345499999999999</v>
      </c>
      <c r="AV337" s="28">
        <f t="shared" si="120"/>
        <v>11.345499999999999</v>
      </c>
      <c r="AW337" s="28">
        <f t="shared" si="120"/>
        <v>11.345499999999999</v>
      </c>
      <c r="AX337" s="28">
        <f t="shared" si="120"/>
        <v>11.345499999999999</v>
      </c>
      <c r="AY337" s="28">
        <f t="shared" si="120"/>
        <v>11.345499999999999</v>
      </c>
      <c r="AZ337" s="28">
        <f t="shared" si="120"/>
        <v>11.345499999999999</v>
      </c>
      <c r="BA337" s="28">
        <f t="shared" si="120"/>
        <v>11.345499999999999</v>
      </c>
      <c r="BB337" s="28">
        <f t="shared" si="120"/>
        <v>11.345499999999999</v>
      </c>
      <c r="BC337" s="28">
        <f t="shared" si="120"/>
        <v>11.345499999999999</v>
      </c>
      <c r="BD337" s="28">
        <f t="shared" si="120"/>
        <v>11.345499999999999</v>
      </c>
      <c r="BE337" s="28">
        <f t="shared" si="120"/>
        <v>11.345499999999999</v>
      </c>
      <c r="BF337" s="28">
        <f t="shared" si="120"/>
        <v>11.345499999999999</v>
      </c>
      <c r="BG337" s="28">
        <f t="shared" si="120"/>
        <v>11.345499999999999</v>
      </c>
      <c r="BH337" s="28">
        <f t="shared" si="120"/>
        <v>11.345499999999999</v>
      </c>
      <c r="BI337" s="28">
        <f t="shared" si="120"/>
        <v>11.345499999999999</v>
      </c>
      <c r="BJ337" s="28">
        <f t="shared" si="120"/>
        <v>11.345499999999999</v>
      </c>
      <c r="BK337" s="28">
        <f t="shared" si="120"/>
        <v>11.345499999999999</v>
      </c>
      <c r="BL337" s="28">
        <f t="shared" si="120"/>
        <v>11.345499999999999</v>
      </c>
      <c r="BM337" s="28">
        <f t="shared" si="120"/>
        <v>11.345499999999999</v>
      </c>
      <c r="BN337" s="28">
        <f t="shared" si="120"/>
        <v>11.345499999999999</v>
      </c>
      <c r="BO337" s="28">
        <f t="shared" si="120"/>
        <v>11.345499999999999</v>
      </c>
      <c r="BP337" s="28">
        <f t="shared" si="120"/>
        <v>11.345499999999999</v>
      </c>
      <c r="BQ337" s="28">
        <f t="shared" si="120"/>
        <v>11.345499999999999</v>
      </c>
      <c r="BR337" s="28">
        <f t="shared" si="120"/>
        <v>11.345499999999999</v>
      </c>
      <c r="BS337" s="28">
        <f t="shared" si="120"/>
        <v>11.345499999999999</v>
      </c>
      <c r="BT337" s="28">
        <f t="shared" si="120"/>
        <v>11.345499999999999</v>
      </c>
      <c r="BU337" s="28">
        <f t="shared" si="120"/>
        <v>11.345499999999999</v>
      </c>
      <c r="BV337" s="28">
        <f t="shared" si="120"/>
        <v>11.345499999999999</v>
      </c>
      <c r="BW337" s="28">
        <f t="shared" si="120"/>
        <v>11.345499999999999</v>
      </c>
      <c r="BX337" s="28">
        <f t="shared" si="120"/>
        <v>11.345499999999999</v>
      </c>
      <c r="BY337" s="28">
        <f t="shared" si="120"/>
        <v>11.345499999999999</v>
      </c>
      <c r="BZ337" s="28">
        <f t="shared" si="120"/>
        <v>11.345499999999999</v>
      </c>
      <c r="CA337" s="28">
        <f t="shared" si="120"/>
        <v>11.345499999999999</v>
      </c>
      <c r="CB337" s="28">
        <f t="shared" si="120"/>
        <v>11.345499999999999</v>
      </c>
    </row>
    <row r="338" spans="1:80" ht="15" customHeight="1">
      <c r="A338" s="1">
        <v>10051359</v>
      </c>
      <c r="B338" s="5">
        <v>42074.454710648148</v>
      </c>
      <c r="C338" s="5">
        <v>42323</v>
      </c>
      <c r="D338" s="5">
        <v>42388.680833333332</v>
      </c>
      <c r="E338" s="7">
        <v>11974.82</v>
      </c>
      <c r="F338" s="3" t="s">
        <v>5</v>
      </c>
      <c r="G338" s="3" t="s">
        <v>164</v>
      </c>
      <c r="H338" s="3" t="s">
        <v>178</v>
      </c>
      <c r="K338" s="2"/>
      <c r="L338" s="2"/>
      <c r="AQ338" s="28">
        <f>($E338*($H$1/12)/2)</f>
        <v>49.895083333333332</v>
      </c>
      <c r="AR338" s="28">
        <f>($E338*($H$1/12))</f>
        <v>99.790166666666664</v>
      </c>
      <c r="AS338" s="28">
        <f t="shared" si="120"/>
        <v>99.790166666666664</v>
      </c>
      <c r="AT338" s="28">
        <f t="shared" si="120"/>
        <v>99.790166666666664</v>
      </c>
      <c r="AU338" s="28">
        <f t="shared" si="120"/>
        <v>99.790166666666664</v>
      </c>
      <c r="AV338" s="28">
        <f t="shared" si="120"/>
        <v>99.790166666666664</v>
      </c>
      <c r="AW338" s="28">
        <f t="shared" si="120"/>
        <v>99.790166666666664</v>
      </c>
      <c r="AX338" s="28">
        <f t="shared" si="120"/>
        <v>99.790166666666664</v>
      </c>
      <c r="AY338" s="28">
        <f t="shared" si="120"/>
        <v>99.790166666666664</v>
      </c>
      <c r="AZ338" s="28">
        <f t="shared" si="120"/>
        <v>99.790166666666664</v>
      </c>
      <c r="BA338" s="28">
        <f t="shared" si="120"/>
        <v>99.790166666666664</v>
      </c>
      <c r="BB338" s="28">
        <f t="shared" si="120"/>
        <v>99.790166666666664</v>
      </c>
      <c r="BC338" s="28">
        <f t="shared" si="120"/>
        <v>99.790166666666664</v>
      </c>
      <c r="BD338" s="28">
        <f t="shared" si="120"/>
        <v>99.790166666666664</v>
      </c>
      <c r="BE338" s="28">
        <f t="shared" si="120"/>
        <v>99.790166666666664</v>
      </c>
      <c r="BF338" s="28">
        <f t="shared" si="120"/>
        <v>99.790166666666664</v>
      </c>
      <c r="BG338" s="28">
        <f t="shared" si="120"/>
        <v>99.790166666666664</v>
      </c>
      <c r="BH338" s="28">
        <f t="shared" si="120"/>
        <v>99.790166666666664</v>
      </c>
      <c r="BI338" s="28">
        <f t="shared" si="120"/>
        <v>99.790166666666664</v>
      </c>
      <c r="BJ338" s="28">
        <f t="shared" si="120"/>
        <v>99.790166666666664</v>
      </c>
      <c r="BK338" s="28">
        <f t="shared" si="120"/>
        <v>99.790166666666664</v>
      </c>
      <c r="BL338" s="28">
        <f t="shared" si="120"/>
        <v>99.790166666666664</v>
      </c>
      <c r="BM338" s="28">
        <f t="shared" si="120"/>
        <v>99.790166666666664</v>
      </c>
      <c r="BN338" s="28">
        <f t="shared" si="120"/>
        <v>99.790166666666664</v>
      </c>
      <c r="BO338" s="28">
        <f t="shared" si="120"/>
        <v>99.790166666666664</v>
      </c>
      <c r="BP338" s="28">
        <f t="shared" si="120"/>
        <v>99.790166666666664</v>
      </c>
      <c r="BQ338" s="28">
        <f t="shared" si="120"/>
        <v>99.790166666666664</v>
      </c>
      <c r="BR338" s="28">
        <f t="shared" si="120"/>
        <v>99.790166666666664</v>
      </c>
      <c r="BS338" s="28">
        <f t="shared" si="120"/>
        <v>99.790166666666664</v>
      </c>
      <c r="BT338" s="28">
        <f t="shared" si="120"/>
        <v>99.790166666666664</v>
      </c>
      <c r="BU338" s="28">
        <f t="shared" si="120"/>
        <v>99.790166666666664</v>
      </c>
      <c r="BV338" s="28">
        <f t="shared" si="120"/>
        <v>99.790166666666664</v>
      </c>
      <c r="BW338" s="28">
        <f t="shared" si="120"/>
        <v>99.790166666666664</v>
      </c>
      <c r="BX338" s="28">
        <f t="shared" si="120"/>
        <v>99.790166666666664</v>
      </c>
      <c r="BY338" s="28">
        <f t="shared" si="120"/>
        <v>99.790166666666664</v>
      </c>
      <c r="BZ338" s="28">
        <f t="shared" si="120"/>
        <v>99.790166666666664</v>
      </c>
      <c r="CA338" s="28">
        <f t="shared" si="120"/>
        <v>99.790166666666664</v>
      </c>
      <c r="CB338" s="28">
        <f t="shared" si="120"/>
        <v>99.790166666666664</v>
      </c>
    </row>
    <row r="339" spans="1:80" ht="75" customHeight="1">
      <c r="A339" s="1">
        <v>10051144</v>
      </c>
      <c r="B339" s="5">
        <v>42040.685335648152</v>
      </c>
      <c r="C339" s="5">
        <v>42156</v>
      </c>
      <c r="D339" s="5">
        <v>42398.435254629629</v>
      </c>
      <c r="E339" s="4">
        <v>5412.77</v>
      </c>
      <c r="F339" s="3" t="s">
        <v>7</v>
      </c>
      <c r="G339" s="8" t="s">
        <v>113</v>
      </c>
      <c r="H339" s="3" t="s">
        <v>96</v>
      </c>
      <c r="K339" s="2"/>
      <c r="L339" s="2"/>
      <c r="AL339" s="28">
        <f>($E339*($H$1/12)/2)</f>
        <v>22.553208333333334</v>
      </c>
      <c r="AM339" s="28">
        <f>($E339*($H$1/12))</f>
        <v>45.106416666666668</v>
      </c>
      <c r="AN339" s="28">
        <f t="shared" ref="AN339:AR343" si="121">($E339*($H$1/12))</f>
        <v>45.106416666666668</v>
      </c>
      <c r="AO339" s="28">
        <f t="shared" si="121"/>
        <v>45.106416666666668</v>
      </c>
      <c r="AP339" s="28">
        <f t="shared" si="121"/>
        <v>45.106416666666668</v>
      </c>
      <c r="AQ339" s="28">
        <f t="shared" si="121"/>
        <v>45.106416666666668</v>
      </c>
      <c r="AR339" s="28">
        <f t="shared" si="121"/>
        <v>45.106416666666668</v>
      </c>
      <c r="AS339" s="28">
        <f t="shared" si="120"/>
        <v>45.106416666666668</v>
      </c>
      <c r="AT339" s="28">
        <f t="shared" si="120"/>
        <v>45.106416666666668</v>
      </c>
      <c r="AU339" s="28">
        <f t="shared" si="120"/>
        <v>45.106416666666668</v>
      </c>
      <c r="AV339" s="28">
        <f t="shared" si="120"/>
        <v>45.106416666666668</v>
      </c>
      <c r="AW339" s="28">
        <f t="shared" si="120"/>
        <v>45.106416666666668</v>
      </c>
      <c r="AX339" s="28">
        <f t="shared" si="120"/>
        <v>45.106416666666668</v>
      </c>
      <c r="AY339" s="28">
        <f t="shared" si="120"/>
        <v>45.106416666666668</v>
      </c>
      <c r="AZ339" s="28">
        <f t="shared" si="120"/>
        <v>45.106416666666668</v>
      </c>
      <c r="BA339" s="28">
        <f t="shared" si="120"/>
        <v>45.106416666666668</v>
      </c>
      <c r="BB339" s="28">
        <f t="shared" si="120"/>
        <v>45.106416666666668</v>
      </c>
      <c r="BC339" s="28">
        <f t="shared" si="120"/>
        <v>45.106416666666668</v>
      </c>
      <c r="BD339" s="28">
        <f t="shared" si="120"/>
        <v>45.106416666666668</v>
      </c>
      <c r="BE339" s="28">
        <f t="shared" si="120"/>
        <v>45.106416666666668</v>
      </c>
      <c r="BF339" s="28">
        <f t="shared" si="120"/>
        <v>45.106416666666668</v>
      </c>
      <c r="BG339" s="28">
        <f t="shared" si="120"/>
        <v>45.106416666666668</v>
      </c>
      <c r="BH339" s="28">
        <f t="shared" si="120"/>
        <v>45.106416666666668</v>
      </c>
      <c r="BI339" s="28">
        <f t="shared" si="120"/>
        <v>45.106416666666668</v>
      </c>
      <c r="BJ339" s="28">
        <f t="shared" si="120"/>
        <v>45.106416666666668</v>
      </c>
      <c r="BK339" s="28">
        <f t="shared" si="120"/>
        <v>45.106416666666668</v>
      </c>
      <c r="BL339" s="28">
        <f t="shared" si="120"/>
        <v>45.106416666666668</v>
      </c>
      <c r="BM339" s="28">
        <f t="shared" si="120"/>
        <v>45.106416666666668</v>
      </c>
      <c r="BN339" s="28">
        <f t="shared" si="120"/>
        <v>45.106416666666668</v>
      </c>
      <c r="BO339" s="28">
        <f t="shared" si="120"/>
        <v>45.106416666666668</v>
      </c>
      <c r="BP339" s="28">
        <f t="shared" si="120"/>
        <v>45.106416666666668</v>
      </c>
      <c r="BQ339" s="28">
        <f t="shared" si="120"/>
        <v>45.106416666666668</v>
      </c>
      <c r="BR339" s="28">
        <f t="shared" si="120"/>
        <v>45.106416666666668</v>
      </c>
      <c r="BS339" s="28">
        <f t="shared" si="120"/>
        <v>45.106416666666668</v>
      </c>
      <c r="BT339" s="28">
        <f t="shared" si="120"/>
        <v>45.106416666666668</v>
      </c>
      <c r="BU339" s="28">
        <f t="shared" si="120"/>
        <v>45.106416666666668</v>
      </c>
      <c r="BV339" s="28">
        <f t="shared" si="120"/>
        <v>45.106416666666668</v>
      </c>
      <c r="BW339" s="28">
        <f t="shared" si="120"/>
        <v>45.106416666666668</v>
      </c>
      <c r="BX339" s="28">
        <f t="shared" si="120"/>
        <v>45.106416666666668</v>
      </c>
      <c r="BY339" s="28">
        <f t="shared" si="120"/>
        <v>45.106416666666668</v>
      </c>
      <c r="BZ339" s="28">
        <f t="shared" si="120"/>
        <v>45.106416666666668</v>
      </c>
      <c r="CA339" s="28">
        <f t="shared" si="120"/>
        <v>45.106416666666668</v>
      </c>
      <c r="CB339" s="28">
        <f t="shared" si="120"/>
        <v>45.106416666666668</v>
      </c>
    </row>
    <row r="340" spans="1:80" ht="60" customHeight="1">
      <c r="A340" s="1">
        <v>10051751</v>
      </c>
      <c r="B340" s="5">
        <v>42151.445254629631</v>
      </c>
      <c r="C340" s="5">
        <v>42217</v>
      </c>
      <c r="D340" s="5">
        <v>42398.466851851852</v>
      </c>
      <c r="E340" s="4">
        <v>6994.8</v>
      </c>
      <c r="F340" s="3" t="s">
        <v>5</v>
      </c>
      <c r="G340" s="9" t="s">
        <v>117</v>
      </c>
      <c r="H340" s="3" t="s">
        <v>112</v>
      </c>
      <c r="K340" s="2"/>
      <c r="L340" s="2"/>
      <c r="AN340" s="28">
        <f>($E340*($H$1/12)/2)</f>
        <v>29.145</v>
      </c>
      <c r="AO340" s="28">
        <f>($E340*($H$1/12))</f>
        <v>58.29</v>
      </c>
      <c r="AP340" s="28">
        <f t="shared" si="121"/>
        <v>58.29</v>
      </c>
      <c r="AQ340" s="28">
        <f t="shared" si="121"/>
        <v>58.29</v>
      </c>
      <c r="AR340" s="28">
        <f t="shared" si="121"/>
        <v>58.29</v>
      </c>
      <c r="AS340" s="28">
        <f t="shared" si="120"/>
        <v>58.29</v>
      </c>
      <c r="AT340" s="28">
        <f t="shared" si="120"/>
        <v>58.29</v>
      </c>
      <c r="AU340" s="28">
        <f t="shared" si="120"/>
        <v>58.29</v>
      </c>
      <c r="AV340" s="28">
        <f t="shared" si="120"/>
        <v>58.29</v>
      </c>
      <c r="AW340" s="28">
        <f t="shared" si="120"/>
        <v>58.29</v>
      </c>
      <c r="AX340" s="28">
        <f t="shared" si="120"/>
        <v>58.29</v>
      </c>
      <c r="AY340" s="28">
        <f t="shared" si="120"/>
        <v>58.29</v>
      </c>
      <c r="AZ340" s="28">
        <f t="shared" si="120"/>
        <v>58.29</v>
      </c>
      <c r="BA340" s="28">
        <f t="shared" si="120"/>
        <v>58.29</v>
      </c>
      <c r="BB340" s="28">
        <f t="shared" si="120"/>
        <v>58.29</v>
      </c>
      <c r="BC340" s="28">
        <f t="shared" si="120"/>
        <v>58.29</v>
      </c>
      <c r="BD340" s="28">
        <f t="shared" si="120"/>
        <v>58.29</v>
      </c>
      <c r="BE340" s="28">
        <f t="shared" si="120"/>
        <v>58.29</v>
      </c>
      <c r="BF340" s="28">
        <f t="shared" si="120"/>
        <v>58.29</v>
      </c>
      <c r="BG340" s="28">
        <f t="shared" si="120"/>
        <v>58.29</v>
      </c>
      <c r="BH340" s="28">
        <f t="shared" si="120"/>
        <v>58.29</v>
      </c>
      <c r="BI340" s="28">
        <f t="shared" si="120"/>
        <v>58.29</v>
      </c>
      <c r="BJ340" s="28">
        <f t="shared" si="120"/>
        <v>58.29</v>
      </c>
      <c r="BK340" s="28">
        <f t="shared" si="120"/>
        <v>58.29</v>
      </c>
      <c r="BL340" s="28">
        <f t="shared" si="120"/>
        <v>58.29</v>
      </c>
      <c r="BM340" s="28">
        <f t="shared" si="120"/>
        <v>58.29</v>
      </c>
      <c r="BN340" s="28">
        <f t="shared" si="120"/>
        <v>58.29</v>
      </c>
      <c r="BO340" s="28">
        <f t="shared" si="120"/>
        <v>58.29</v>
      </c>
      <c r="BP340" s="28">
        <f t="shared" si="120"/>
        <v>58.29</v>
      </c>
      <c r="BQ340" s="28">
        <f t="shared" si="120"/>
        <v>58.29</v>
      </c>
      <c r="BR340" s="28">
        <f t="shared" si="120"/>
        <v>58.29</v>
      </c>
      <c r="BS340" s="28">
        <f t="shared" si="120"/>
        <v>58.29</v>
      </c>
      <c r="BT340" s="28">
        <f t="shared" si="120"/>
        <v>58.29</v>
      </c>
      <c r="BU340" s="28">
        <f t="shared" si="120"/>
        <v>58.29</v>
      </c>
      <c r="BV340" s="28">
        <f t="shared" si="120"/>
        <v>58.29</v>
      </c>
      <c r="BW340" s="28">
        <f t="shared" si="120"/>
        <v>58.29</v>
      </c>
      <c r="BX340" s="28">
        <f t="shared" si="120"/>
        <v>58.29</v>
      </c>
      <c r="BY340" s="28">
        <f t="shared" si="120"/>
        <v>58.29</v>
      </c>
      <c r="BZ340" s="28">
        <f t="shared" si="120"/>
        <v>58.29</v>
      </c>
      <c r="CA340" s="28">
        <f t="shared" si="120"/>
        <v>58.29</v>
      </c>
      <c r="CB340" s="28">
        <f t="shared" si="120"/>
        <v>58.29</v>
      </c>
    </row>
    <row r="341" spans="1:80" ht="45" customHeight="1">
      <c r="A341" s="1">
        <v>10051511</v>
      </c>
      <c r="B341" s="5">
        <v>42108.601782407408</v>
      </c>
      <c r="C341" s="5">
        <v>42217</v>
      </c>
      <c r="D341" s="5">
        <v>42398.467037037037</v>
      </c>
      <c r="E341" s="4">
        <f>28+5530</f>
        <v>5558</v>
      </c>
      <c r="F341" s="3" t="s">
        <v>5</v>
      </c>
      <c r="G341" s="8" t="s">
        <v>145</v>
      </c>
      <c r="H341" s="3" t="s">
        <v>88</v>
      </c>
      <c r="K341" s="2"/>
      <c r="L341" s="2"/>
      <c r="AN341" s="28">
        <f>($E341*($H$1/12)/2)</f>
        <v>23.158333333333331</v>
      </c>
      <c r="AO341" s="28">
        <f>($E341*($H$1/12))</f>
        <v>46.316666666666663</v>
      </c>
      <c r="AP341" s="28">
        <f t="shared" si="121"/>
        <v>46.316666666666663</v>
      </c>
      <c r="AQ341" s="28">
        <f t="shared" si="121"/>
        <v>46.316666666666663</v>
      </c>
      <c r="AR341" s="28">
        <f t="shared" si="121"/>
        <v>46.316666666666663</v>
      </c>
      <c r="AS341" s="28">
        <f t="shared" si="120"/>
        <v>46.316666666666663</v>
      </c>
      <c r="AT341" s="28">
        <f t="shared" si="120"/>
        <v>46.316666666666663</v>
      </c>
      <c r="AU341" s="28">
        <f t="shared" si="120"/>
        <v>46.316666666666663</v>
      </c>
      <c r="AV341" s="28">
        <f t="shared" si="120"/>
        <v>46.316666666666663</v>
      </c>
      <c r="AW341" s="28">
        <f t="shared" si="120"/>
        <v>46.316666666666663</v>
      </c>
      <c r="AX341" s="28">
        <f t="shared" si="120"/>
        <v>46.316666666666663</v>
      </c>
      <c r="AY341" s="28">
        <f t="shared" si="120"/>
        <v>46.316666666666663</v>
      </c>
      <c r="AZ341" s="28">
        <f t="shared" si="120"/>
        <v>46.316666666666663</v>
      </c>
      <c r="BA341" s="28">
        <f t="shared" si="120"/>
        <v>46.316666666666663</v>
      </c>
      <c r="BB341" s="28">
        <f t="shared" si="120"/>
        <v>46.316666666666663</v>
      </c>
      <c r="BC341" s="28">
        <f t="shared" si="120"/>
        <v>46.316666666666663</v>
      </c>
      <c r="BD341" s="28">
        <f t="shared" si="120"/>
        <v>46.316666666666663</v>
      </c>
      <c r="BE341" s="28">
        <f t="shared" si="120"/>
        <v>46.316666666666663</v>
      </c>
      <c r="BF341" s="28">
        <f t="shared" si="120"/>
        <v>46.316666666666663</v>
      </c>
      <c r="BG341" s="28">
        <f t="shared" si="120"/>
        <v>46.316666666666663</v>
      </c>
      <c r="BH341" s="28">
        <f t="shared" si="120"/>
        <v>46.316666666666663</v>
      </c>
      <c r="BI341" s="28">
        <f t="shared" si="120"/>
        <v>46.316666666666663</v>
      </c>
      <c r="BJ341" s="28">
        <f t="shared" si="120"/>
        <v>46.316666666666663</v>
      </c>
      <c r="BK341" s="28">
        <f t="shared" si="120"/>
        <v>46.316666666666663</v>
      </c>
      <c r="BL341" s="28">
        <f t="shared" si="120"/>
        <v>46.316666666666663</v>
      </c>
      <c r="BM341" s="28">
        <f t="shared" si="120"/>
        <v>46.316666666666663</v>
      </c>
      <c r="BN341" s="28">
        <f t="shared" si="120"/>
        <v>46.316666666666663</v>
      </c>
      <c r="BO341" s="28">
        <f t="shared" si="120"/>
        <v>46.316666666666663</v>
      </c>
      <c r="BP341" s="28">
        <f t="shared" si="120"/>
        <v>46.316666666666663</v>
      </c>
      <c r="BQ341" s="28">
        <f t="shared" si="120"/>
        <v>46.316666666666663</v>
      </c>
      <c r="BR341" s="28">
        <f t="shared" si="120"/>
        <v>46.316666666666663</v>
      </c>
      <c r="BS341" s="28">
        <f t="shared" si="120"/>
        <v>46.316666666666663</v>
      </c>
      <c r="BT341" s="28">
        <f t="shared" si="120"/>
        <v>46.316666666666663</v>
      </c>
      <c r="BU341" s="28">
        <f t="shared" si="120"/>
        <v>46.316666666666663</v>
      </c>
      <c r="BV341" s="28">
        <f t="shared" si="120"/>
        <v>46.316666666666663</v>
      </c>
      <c r="BW341" s="28">
        <f t="shared" si="120"/>
        <v>46.316666666666663</v>
      </c>
      <c r="BX341" s="28">
        <f t="shared" si="120"/>
        <v>46.316666666666663</v>
      </c>
      <c r="BY341" s="28">
        <f t="shared" si="120"/>
        <v>46.316666666666663</v>
      </c>
      <c r="BZ341" s="28">
        <f t="shared" si="120"/>
        <v>46.316666666666663</v>
      </c>
      <c r="CA341" s="28">
        <f t="shared" si="120"/>
        <v>46.316666666666663</v>
      </c>
      <c r="CB341" s="28">
        <f t="shared" si="120"/>
        <v>46.316666666666663</v>
      </c>
    </row>
    <row r="342" spans="1:80" ht="15" customHeight="1">
      <c r="A342" s="1">
        <v>10051170</v>
      </c>
      <c r="B342" s="5">
        <v>42047.721643518518</v>
      </c>
      <c r="C342" s="5">
        <v>42186</v>
      </c>
      <c r="D342" s="5">
        <v>42398.46802083333</v>
      </c>
      <c r="E342" s="7">
        <v>8993.0400000000009</v>
      </c>
      <c r="F342" s="3" t="s">
        <v>5</v>
      </c>
      <c r="G342" s="3" t="s">
        <v>160</v>
      </c>
      <c r="H342" s="3" t="s">
        <v>178</v>
      </c>
      <c r="K342" s="2"/>
      <c r="L342" s="2"/>
      <c r="AM342" s="28">
        <f>($E342*($H$1/12)/2)</f>
        <v>37.471000000000004</v>
      </c>
      <c r="AN342" s="28">
        <f>($E342*($H$1/12))</f>
        <v>74.942000000000007</v>
      </c>
      <c r="AO342" s="28">
        <f t="shared" ref="AO342" si="122">($E342*($H$1/12))</f>
        <v>74.942000000000007</v>
      </c>
      <c r="AP342" s="28">
        <f t="shared" si="121"/>
        <v>74.942000000000007</v>
      </c>
      <c r="AQ342" s="28">
        <f t="shared" si="121"/>
        <v>74.942000000000007</v>
      </c>
      <c r="AR342" s="28">
        <f t="shared" si="121"/>
        <v>74.942000000000007</v>
      </c>
      <c r="AS342" s="28">
        <f t="shared" si="120"/>
        <v>74.942000000000007</v>
      </c>
      <c r="AT342" s="28">
        <f t="shared" si="120"/>
        <v>74.942000000000007</v>
      </c>
      <c r="AU342" s="28">
        <f t="shared" si="120"/>
        <v>74.942000000000007</v>
      </c>
      <c r="AV342" s="28">
        <f t="shared" si="120"/>
        <v>74.942000000000007</v>
      </c>
      <c r="AW342" s="28">
        <f t="shared" si="120"/>
        <v>74.942000000000007</v>
      </c>
      <c r="AX342" s="28">
        <f t="shared" si="120"/>
        <v>74.942000000000007</v>
      </c>
      <c r="AY342" s="28">
        <f t="shared" si="120"/>
        <v>74.942000000000007</v>
      </c>
      <c r="AZ342" s="28">
        <f t="shared" si="120"/>
        <v>74.942000000000007</v>
      </c>
      <c r="BA342" s="28">
        <f t="shared" si="120"/>
        <v>74.942000000000007</v>
      </c>
      <c r="BB342" s="28">
        <f t="shared" si="120"/>
        <v>74.942000000000007</v>
      </c>
      <c r="BC342" s="28">
        <f t="shared" si="120"/>
        <v>74.942000000000007</v>
      </c>
      <c r="BD342" s="28">
        <f t="shared" si="120"/>
        <v>74.942000000000007</v>
      </c>
      <c r="BE342" s="28">
        <f t="shared" si="120"/>
        <v>74.942000000000007</v>
      </c>
      <c r="BF342" s="28">
        <f t="shared" si="120"/>
        <v>74.942000000000007</v>
      </c>
      <c r="BG342" s="28">
        <f t="shared" si="120"/>
        <v>74.942000000000007</v>
      </c>
      <c r="BH342" s="28">
        <f t="shared" si="120"/>
        <v>74.942000000000007</v>
      </c>
      <c r="BI342" s="28">
        <f t="shared" si="120"/>
        <v>74.942000000000007</v>
      </c>
      <c r="BJ342" s="28">
        <f t="shared" si="120"/>
        <v>74.942000000000007</v>
      </c>
      <c r="BK342" s="28">
        <f t="shared" si="120"/>
        <v>74.942000000000007</v>
      </c>
      <c r="BL342" s="28">
        <f t="shared" si="120"/>
        <v>74.942000000000007</v>
      </c>
      <c r="BM342" s="28">
        <f t="shared" si="120"/>
        <v>74.942000000000007</v>
      </c>
      <c r="BN342" s="28">
        <f t="shared" si="120"/>
        <v>74.942000000000007</v>
      </c>
      <c r="BO342" s="28">
        <f t="shared" si="120"/>
        <v>74.942000000000007</v>
      </c>
      <c r="BP342" s="28">
        <f t="shared" si="120"/>
        <v>74.942000000000007</v>
      </c>
      <c r="BQ342" s="28">
        <f t="shared" si="120"/>
        <v>74.942000000000007</v>
      </c>
      <c r="BR342" s="28">
        <f t="shared" si="120"/>
        <v>74.942000000000007</v>
      </c>
      <c r="BS342" s="28">
        <f t="shared" si="120"/>
        <v>74.942000000000007</v>
      </c>
      <c r="BT342" s="28">
        <f t="shared" si="120"/>
        <v>74.942000000000007</v>
      </c>
      <c r="BU342" s="28">
        <f t="shared" si="120"/>
        <v>74.942000000000007</v>
      </c>
      <c r="BV342" s="28">
        <f t="shared" si="120"/>
        <v>74.942000000000007</v>
      </c>
      <c r="BW342" s="28">
        <f t="shared" si="120"/>
        <v>74.942000000000007</v>
      </c>
      <c r="BX342" s="28">
        <f t="shared" si="120"/>
        <v>74.942000000000007</v>
      </c>
      <c r="BY342" s="28">
        <f t="shared" si="120"/>
        <v>74.942000000000007</v>
      </c>
      <c r="BZ342" s="28">
        <f t="shared" si="120"/>
        <v>74.942000000000007</v>
      </c>
      <c r="CA342" s="28">
        <f t="shared" si="120"/>
        <v>74.942000000000007</v>
      </c>
      <c r="CB342" s="28">
        <f t="shared" si="120"/>
        <v>74.942000000000007</v>
      </c>
    </row>
    <row r="343" spans="1:80" ht="15" customHeight="1">
      <c r="A343" s="1">
        <v>10051353</v>
      </c>
      <c r="B343" s="5">
        <v>42074.390034722222</v>
      </c>
      <c r="C343" s="5">
        <v>42278</v>
      </c>
      <c r="D343" s="5">
        <v>42398.469907407409</v>
      </c>
      <c r="E343" s="7">
        <v>9211.4</v>
      </c>
      <c r="F343" s="3" t="s">
        <v>5</v>
      </c>
      <c r="G343" s="3" t="s">
        <v>162</v>
      </c>
      <c r="H343" s="3" t="s">
        <v>178</v>
      </c>
      <c r="K343" s="2"/>
      <c r="L343" s="2"/>
      <c r="AP343" s="28">
        <f>($E343*($H$1/12)/2)</f>
        <v>38.380833333333328</v>
      </c>
      <c r="AQ343" s="28">
        <f>($E343*($H$1/12))</f>
        <v>76.761666666666656</v>
      </c>
      <c r="AR343" s="28">
        <f t="shared" si="121"/>
        <v>76.761666666666656</v>
      </c>
      <c r="AS343" s="28">
        <f t="shared" si="120"/>
        <v>76.761666666666656</v>
      </c>
      <c r="AT343" s="28">
        <f t="shared" si="120"/>
        <v>76.761666666666656</v>
      </c>
      <c r="AU343" s="28">
        <f t="shared" si="120"/>
        <v>76.761666666666656</v>
      </c>
      <c r="AV343" s="28">
        <f t="shared" si="120"/>
        <v>76.761666666666656</v>
      </c>
      <c r="AW343" s="28">
        <f t="shared" si="120"/>
        <v>76.761666666666656</v>
      </c>
      <c r="AX343" s="28">
        <f t="shared" si="120"/>
        <v>76.761666666666656</v>
      </c>
      <c r="AY343" s="28">
        <f t="shared" si="120"/>
        <v>76.761666666666656</v>
      </c>
      <c r="AZ343" s="28">
        <f t="shared" si="120"/>
        <v>76.761666666666656</v>
      </c>
      <c r="BA343" s="28">
        <f t="shared" si="120"/>
        <v>76.761666666666656</v>
      </c>
      <c r="BB343" s="28">
        <f t="shared" si="120"/>
        <v>76.761666666666656</v>
      </c>
      <c r="BC343" s="28">
        <f t="shared" si="120"/>
        <v>76.761666666666656</v>
      </c>
      <c r="BD343" s="28">
        <f t="shared" si="120"/>
        <v>76.761666666666656</v>
      </c>
      <c r="BE343" s="28">
        <f t="shared" si="120"/>
        <v>76.761666666666656</v>
      </c>
      <c r="BF343" s="28">
        <f t="shared" si="120"/>
        <v>76.761666666666656</v>
      </c>
      <c r="BG343" s="28">
        <f t="shared" si="120"/>
        <v>76.761666666666656</v>
      </c>
      <c r="BH343" s="28">
        <f t="shared" si="120"/>
        <v>76.761666666666656</v>
      </c>
      <c r="BI343" s="28">
        <f t="shared" si="120"/>
        <v>76.761666666666656</v>
      </c>
      <c r="BJ343" s="28">
        <f t="shared" si="120"/>
        <v>76.761666666666656</v>
      </c>
      <c r="BK343" s="28">
        <f t="shared" si="120"/>
        <v>76.761666666666656</v>
      </c>
      <c r="BL343" s="28">
        <f t="shared" si="120"/>
        <v>76.761666666666656</v>
      </c>
      <c r="BM343" s="28">
        <f t="shared" si="120"/>
        <v>76.761666666666656</v>
      </c>
      <c r="BN343" s="28">
        <f t="shared" si="120"/>
        <v>76.761666666666656</v>
      </c>
      <c r="BO343" s="28">
        <f t="shared" si="120"/>
        <v>76.761666666666656</v>
      </c>
      <c r="BP343" s="28">
        <f t="shared" si="120"/>
        <v>76.761666666666656</v>
      </c>
      <c r="BQ343" s="28">
        <f t="shared" si="120"/>
        <v>76.761666666666656</v>
      </c>
      <c r="BR343" s="28">
        <f t="shared" si="120"/>
        <v>76.761666666666656</v>
      </c>
      <c r="BS343" s="28">
        <f t="shared" si="120"/>
        <v>76.761666666666656</v>
      </c>
      <c r="BT343" s="28">
        <f t="shared" si="120"/>
        <v>76.761666666666656</v>
      </c>
      <c r="BU343" s="28">
        <f t="shared" si="120"/>
        <v>76.761666666666656</v>
      </c>
      <c r="BV343" s="28">
        <f t="shared" si="120"/>
        <v>76.761666666666656</v>
      </c>
      <c r="BW343" s="28">
        <f t="shared" si="120"/>
        <v>76.761666666666656</v>
      </c>
      <c r="BX343" s="28">
        <f t="shared" si="120"/>
        <v>76.761666666666656</v>
      </c>
      <c r="BY343" s="28">
        <f t="shared" si="120"/>
        <v>76.761666666666656</v>
      </c>
      <c r="BZ343" s="28">
        <f t="shared" si="120"/>
        <v>76.761666666666656</v>
      </c>
      <c r="CA343" s="28">
        <f t="shared" si="120"/>
        <v>76.761666666666656</v>
      </c>
      <c r="CB343" s="28">
        <f t="shared" si="120"/>
        <v>76.761666666666656</v>
      </c>
    </row>
    <row r="344" spans="1:80" ht="15" hidden="1" customHeight="1">
      <c r="A344" s="1">
        <v>10051100</v>
      </c>
      <c r="B344" s="5">
        <v>42032.558946759258</v>
      </c>
      <c r="C344" s="5">
        <v>42300</v>
      </c>
      <c r="D344" s="5">
        <v>42398.474814814814</v>
      </c>
      <c r="E344" s="7">
        <v>0</v>
      </c>
      <c r="F344" s="3" t="s">
        <v>7</v>
      </c>
      <c r="G344" s="3" t="s">
        <v>217</v>
      </c>
      <c r="H344" s="3" t="s">
        <v>214</v>
      </c>
      <c r="K344" s="2"/>
      <c r="L344" s="2"/>
    </row>
    <row r="345" spans="1:80" ht="15" hidden="1" customHeight="1">
      <c r="A345" s="1">
        <v>10051097</v>
      </c>
      <c r="B345" s="5">
        <v>42032.452025462961</v>
      </c>
      <c r="C345" s="5">
        <v>42300</v>
      </c>
      <c r="D345" s="5">
        <v>42398.475034722222</v>
      </c>
      <c r="E345" s="7">
        <v>0</v>
      </c>
      <c r="F345" s="3" t="s">
        <v>7</v>
      </c>
      <c r="G345" s="3" t="s">
        <v>217</v>
      </c>
      <c r="H345" s="3" t="s">
        <v>214</v>
      </c>
      <c r="K345" s="2"/>
      <c r="L345" s="2"/>
    </row>
    <row r="346" spans="1:80" ht="150" customHeight="1">
      <c r="A346" s="1">
        <v>10050984</v>
      </c>
      <c r="B346" s="5">
        <v>42010.344409722224</v>
      </c>
      <c r="C346" s="5">
        <v>42308</v>
      </c>
      <c r="D346" s="5">
        <v>42398.498657407406</v>
      </c>
      <c r="E346" s="4">
        <v>11468.39</v>
      </c>
      <c r="F346" s="3" t="s">
        <v>6</v>
      </c>
      <c r="G346" s="8" t="s">
        <v>76</v>
      </c>
      <c r="H346" s="3" t="s">
        <v>67</v>
      </c>
      <c r="K346" s="2"/>
      <c r="L346" s="2"/>
      <c r="AP346" s="28">
        <f>($E346*($H$1/12)/2)</f>
        <v>47.784958333333329</v>
      </c>
      <c r="AQ346" s="28">
        <f>($E346*($H$1/12))</f>
        <v>95.569916666666657</v>
      </c>
      <c r="AR346" s="28">
        <f t="shared" ref="AR346:CB348" si="123">($E346*($H$1/12))</f>
        <v>95.569916666666657</v>
      </c>
      <c r="AS346" s="28">
        <f t="shared" si="123"/>
        <v>95.569916666666657</v>
      </c>
      <c r="AT346" s="28">
        <f t="shared" si="123"/>
        <v>95.569916666666657</v>
      </c>
      <c r="AU346" s="28">
        <f t="shared" si="123"/>
        <v>95.569916666666657</v>
      </c>
      <c r="AV346" s="28">
        <f t="shared" si="123"/>
        <v>95.569916666666657</v>
      </c>
      <c r="AW346" s="28">
        <f t="shared" si="123"/>
        <v>95.569916666666657</v>
      </c>
      <c r="AX346" s="28">
        <f t="shared" si="123"/>
        <v>95.569916666666657</v>
      </c>
      <c r="AY346" s="28">
        <f t="shared" si="123"/>
        <v>95.569916666666657</v>
      </c>
      <c r="AZ346" s="28">
        <f t="shared" si="123"/>
        <v>95.569916666666657</v>
      </c>
      <c r="BA346" s="28">
        <f t="shared" si="123"/>
        <v>95.569916666666657</v>
      </c>
      <c r="BB346" s="28">
        <f t="shared" si="123"/>
        <v>95.569916666666657</v>
      </c>
      <c r="BC346" s="28">
        <f t="shared" si="123"/>
        <v>95.569916666666657</v>
      </c>
      <c r="BD346" s="28">
        <f t="shared" si="123"/>
        <v>95.569916666666657</v>
      </c>
      <c r="BE346" s="28">
        <f t="shared" si="123"/>
        <v>95.569916666666657</v>
      </c>
      <c r="BF346" s="28">
        <f t="shared" si="123"/>
        <v>95.569916666666657</v>
      </c>
      <c r="BG346" s="28">
        <f t="shared" si="123"/>
        <v>95.569916666666657</v>
      </c>
      <c r="BH346" s="28">
        <f t="shared" si="123"/>
        <v>95.569916666666657</v>
      </c>
      <c r="BI346" s="28">
        <f t="shared" si="123"/>
        <v>95.569916666666657</v>
      </c>
      <c r="BJ346" s="28">
        <f t="shared" si="123"/>
        <v>95.569916666666657</v>
      </c>
      <c r="BK346" s="28">
        <f t="shared" si="123"/>
        <v>95.569916666666657</v>
      </c>
      <c r="BL346" s="28">
        <f t="shared" si="123"/>
        <v>95.569916666666657</v>
      </c>
      <c r="BM346" s="28">
        <f t="shared" si="123"/>
        <v>95.569916666666657</v>
      </c>
      <c r="BN346" s="28">
        <f t="shared" si="123"/>
        <v>95.569916666666657</v>
      </c>
      <c r="BO346" s="28">
        <f t="shared" si="123"/>
        <v>95.569916666666657</v>
      </c>
      <c r="BP346" s="28">
        <f t="shared" si="123"/>
        <v>95.569916666666657</v>
      </c>
      <c r="BQ346" s="28">
        <f t="shared" si="123"/>
        <v>95.569916666666657</v>
      </c>
      <c r="BR346" s="28">
        <f t="shared" si="123"/>
        <v>95.569916666666657</v>
      </c>
      <c r="BS346" s="28">
        <f t="shared" si="123"/>
        <v>95.569916666666657</v>
      </c>
      <c r="BT346" s="28">
        <f t="shared" si="123"/>
        <v>95.569916666666657</v>
      </c>
      <c r="BU346" s="28">
        <f t="shared" si="123"/>
        <v>95.569916666666657</v>
      </c>
      <c r="BV346" s="28">
        <f t="shared" si="123"/>
        <v>95.569916666666657</v>
      </c>
      <c r="BW346" s="28">
        <f t="shared" si="123"/>
        <v>95.569916666666657</v>
      </c>
      <c r="BX346" s="28">
        <f t="shared" si="123"/>
        <v>95.569916666666657</v>
      </c>
      <c r="BY346" s="28">
        <f t="shared" si="123"/>
        <v>95.569916666666657</v>
      </c>
      <c r="BZ346" s="28">
        <f t="shared" si="123"/>
        <v>95.569916666666657</v>
      </c>
      <c r="CA346" s="28">
        <f t="shared" si="123"/>
        <v>95.569916666666657</v>
      </c>
      <c r="CB346" s="28">
        <f t="shared" si="123"/>
        <v>95.569916666666657</v>
      </c>
    </row>
    <row r="347" spans="1:80" ht="15" customHeight="1">
      <c r="A347" s="1">
        <v>10052049</v>
      </c>
      <c r="B347" s="5">
        <v>42215.378287037034</v>
      </c>
      <c r="C347" s="5">
        <v>42265</v>
      </c>
      <c r="D347" s="5">
        <v>42401.361678240741</v>
      </c>
      <c r="E347" s="4">
        <v>208</v>
      </c>
      <c r="F347" s="3" t="s">
        <v>0</v>
      </c>
      <c r="G347" s="3" t="s">
        <v>99</v>
      </c>
      <c r="H347" s="3" t="s">
        <v>58</v>
      </c>
      <c r="K347" s="2"/>
      <c r="L347" s="2"/>
      <c r="AO347" s="28">
        <f>($E347*($H$1/12)/2)</f>
        <v>0.8666666666666667</v>
      </c>
      <c r="AP347" s="28">
        <f>($E347*($H$1/12))</f>
        <v>1.7333333333333334</v>
      </c>
      <c r="AQ347" s="28">
        <f t="shared" ref="AQ347:AQ348" si="124">($E347*($H$1/12))</f>
        <v>1.7333333333333334</v>
      </c>
      <c r="AR347" s="28">
        <f t="shared" si="123"/>
        <v>1.7333333333333334</v>
      </c>
      <c r="AS347" s="28">
        <f t="shared" si="123"/>
        <v>1.7333333333333334</v>
      </c>
      <c r="AT347" s="28">
        <f t="shared" si="123"/>
        <v>1.7333333333333334</v>
      </c>
      <c r="AU347" s="28">
        <f t="shared" si="123"/>
        <v>1.7333333333333334</v>
      </c>
      <c r="AV347" s="28">
        <f t="shared" si="123"/>
        <v>1.7333333333333334</v>
      </c>
      <c r="AW347" s="28">
        <f t="shared" si="123"/>
        <v>1.7333333333333334</v>
      </c>
      <c r="AX347" s="28">
        <f t="shared" si="123"/>
        <v>1.7333333333333334</v>
      </c>
      <c r="AY347" s="28">
        <f t="shared" si="123"/>
        <v>1.7333333333333334</v>
      </c>
      <c r="AZ347" s="28">
        <f t="shared" si="123"/>
        <v>1.7333333333333334</v>
      </c>
      <c r="BA347" s="28">
        <f t="shared" si="123"/>
        <v>1.7333333333333334</v>
      </c>
      <c r="BB347" s="28">
        <f t="shared" si="123"/>
        <v>1.7333333333333334</v>
      </c>
      <c r="BC347" s="28">
        <f t="shared" si="123"/>
        <v>1.7333333333333334</v>
      </c>
      <c r="BD347" s="28">
        <f t="shared" si="123"/>
        <v>1.7333333333333334</v>
      </c>
      <c r="BE347" s="28">
        <f t="shared" si="123"/>
        <v>1.7333333333333334</v>
      </c>
      <c r="BF347" s="28">
        <f t="shared" si="123"/>
        <v>1.7333333333333334</v>
      </c>
      <c r="BG347" s="28">
        <f t="shared" si="123"/>
        <v>1.7333333333333334</v>
      </c>
      <c r="BH347" s="28">
        <f t="shared" si="123"/>
        <v>1.7333333333333334</v>
      </c>
      <c r="BI347" s="28">
        <f t="shared" si="123"/>
        <v>1.7333333333333334</v>
      </c>
      <c r="BJ347" s="28">
        <f t="shared" si="123"/>
        <v>1.7333333333333334</v>
      </c>
      <c r="BK347" s="28">
        <f t="shared" si="123"/>
        <v>1.7333333333333334</v>
      </c>
      <c r="BL347" s="28">
        <f t="shared" si="123"/>
        <v>1.7333333333333334</v>
      </c>
      <c r="BM347" s="28">
        <f t="shared" si="123"/>
        <v>1.7333333333333334</v>
      </c>
      <c r="BN347" s="28">
        <f t="shared" si="123"/>
        <v>1.7333333333333334</v>
      </c>
      <c r="BO347" s="28">
        <f t="shared" si="123"/>
        <v>1.7333333333333334</v>
      </c>
      <c r="BP347" s="28">
        <f t="shared" si="123"/>
        <v>1.7333333333333334</v>
      </c>
      <c r="BQ347" s="28">
        <f t="shared" si="123"/>
        <v>1.7333333333333334</v>
      </c>
      <c r="BR347" s="28">
        <f t="shared" si="123"/>
        <v>1.7333333333333334</v>
      </c>
      <c r="BS347" s="28">
        <f t="shared" si="123"/>
        <v>1.7333333333333334</v>
      </c>
      <c r="BT347" s="28">
        <f t="shared" si="123"/>
        <v>1.7333333333333334</v>
      </c>
      <c r="BU347" s="28">
        <f t="shared" si="123"/>
        <v>1.7333333333333334</v>
      </c>
      <c r="BV347" s="28">
        <f t="shared" si="123"/>
        <v>1.7333333333333334</v>
      </c>
      <c r="BW347" s="28">
        <f t="shared" si="123"/>
        <v>1.7333333333333334</v>
      </c>
      <c r="BX347" s="28">
        <f t="shared" si="123"/>
        <v>1.7333333333333334</v>
      </c>
      <c r="BY347" s="28">
        <f t="shared" si="123"/>
        <v>1.7333333333333334</v>
      </c>
      <c r="BZ347" s="28">
        <f t="shared" si="123"/>
        <v>1.7333333333333334</v>
      </c>
      <c r="CA347" s="28">
        <f t="shared" si="123"/>
        <v>1.7333333333333334</v>
      </c>
      <c r="CB347" s="28">
        <f t="shared" si="123"/>
        <v>1.7333333333333334</v>
      </c>
    </row>
    <row r="348" spans="1:80" ht="15" customHeight="1">
      <c r="A348" s="1">
        <v>10051313</v>
      </c>
      <c r="B348" s="5">
        <v>42061.611620370371</v>
      </c>
      <c r="C348" s="5">
        <v>42186</v>
      </c>
      <c r="D348" s="5">
        <v>42401.395868055559</v>
      </c>
      <c r="E348" s="7">
        <v>4689.4399999999996</v>
      </c>
      <c r="F348" s="3" t="s">
        <v>5</v>
      </c>
      <c r="G348" s="3" t="s">
        <v>161</v>
      </c>
      <c r="H348" s="3" t="s">
        <v>178</v>
      </c>
      <c r="K348" s="2"/>
      <c r="L348" s="2"/>
      <c r="AM348" s="28">
        <f>($E348*($H$1/12)/2)</f>
        <v>19.539333333333332</v>
      </c>
      <c r="AN348" s="28">
        <f>($E348*($H$1/12))</f>
        <v>39.078666666666663</v>
      </c>
      <c r="AO348" s="28">
        <f t="shared" ref="AO348:AP348" si="125">($E348*($H$1/12))</f>
        <v>39.078666666666663</v>
      </c>
      <c r="AP348" s="28">
        <f t="shared" si="125"/>
        <v>39.078666666666663</v>
      </c>
      <c r="AQ348" s="28">
        <f t="shared" si="124"/>
        <v>39.078666666666663</v>
      </c>
      <c r="AR348" s="28">
        <f t="shared" si="123"/>
        <v>39.078666666666663</v>
      </c>
      <c r="AS348" s="28">
        <f t="shared" si="123"/>
        <v>39.078666666666663</v>
      </c>
      <c r="AT348" s="28">
        <f t="shared" si="123"/>
        <v>39.078666666666663</v>
      </c>
      <c r="AU348" s="28">
        <f t="shared" si="123"/>
        <v>39.078666666666663</v>
      </c>
      <c r="AV348" s="28">
        <f t="shared" si="123"/>
        <v>39.078666666666663</v>
      </c>
      <c r="AW348" s="28">
        <f t="shared" si="123"/>
        <v>39.078666666666663</v>
      </c>
      <c r="AX348" s="28">
        <f t="shared" si="123"/>
        <v>39.078666666666663</v>
      </c>
      <c r="AY348" s="28">
        <f t="shared" si="123"/>
        <v>39.078666666666663</v>
      </c>
      <c r="AZ348" s="28">
        <f t="shared" si="123"/>
        <v>39.078666666666663</v>
      </c>
      <c r="BA348" s="28">
        <f t="shared" si="123"/>
        <v>39.078666666666663</v>
      </c>
      <c r="BB348" s="28">
        <f t="shared" si="123"/>
        <v>39.078666666666663</v>
      </c>
      <c r="BC348" s="28">
        <f t="shared" si="123"/>
        <v>39.078666666666663</v>
      </c>
      <c r="BD348" s="28">
        <f t="shared" si="123"/>
        <v>39.078666666666663</v>
      </c>
      <c r="BE348" s="28">
        <f t="shared" si="123"/>
        <v>39.078666666666663</v>
      </c>
      <c r="BF348" s="28">
        <f t="shared" si="123"/>
        <v>39.078666666666663</v>
      </c>
      <c r="BG348" s="28">
        <f t="shared" si="123"/>
        <v>39.078666666666663</v>
      </c>
      <c r="BH348" s="28">
        <f t="shared" si="123"/>
        <v>39.078666666666663</v>
      </c>
      <c r="BI348" s="28">
        <f t="shared" si="123"/>
        <v>39.078666666666663</v>
      </c>
      <c r="BJ348" s="28">
        <f t="shared" si="123"/>
        <v>39.078666666666663</v>
      </c>
      <c r="BK348" s="28">
        <f t="shared" si="123"/>
        <v>39.078666666666663</v>
      </c>
      <c r="BL348" s="28">
        <f t="shared" si="123"/>
        <v>39.078666666666663</v>
      </c>
      <c r="BM348" s="28">
        <f t="shared" si="123"/>
        <v>39.078666666666663</v>
      </c>
      <c r="BN348" s="28">
        <f t="shared" si="123"/>
        <v>39.078666666666663</v>
      </c>
      <c r="BO348" s="28">
        <f t="shared" si="123"/>
        <v>39.078666666666663</v>
      </c>
      <c r="BP348" s="28">
        <f t="shared" si="123"/>
        <v>39.078666666666663</v>
      </c>
      <c r="BQ348" s="28">
        <f t="shared" si="123"/>
        <v>39.078666666666663</v>
      </c>
      <c r="BR348" s="28">
        <f t="shared" si="123"/>
        <v>39.078666666666663</v>
      </c>
      <c r="BS348" s="28">
        <f t="shared" si="123"/>
        <v>39.078666666666663</v>
      </c>
      <c r="BT348" s="28">
        <f t="shared" si="123"/>
        <v>39.078666666666663</v>
      </c>
      <c r="BU348" s="28">
        <f t="shared" si="123"/>
        <v>39.078666666666663</v>
      </c>
      <c r="BV348" s="28">
        <f t="shared" si="123"/>
        <v>39.078666666666663</v>
      </c>
      <c r="BW348" s="28">
        <f t="shared" si="123"/>
        <v>39.078666666666663</v>
      </c>
      <c r="BX348" s="28">
        <f t="shared" si="123"/>
        <v>39.078666666666663</v>
      </c>
      <c r="BY348" s="28">
        <f t="shared" si="123"/>
        <v>39.078666666666663</v>
      </c>
      <c r="BZ348" s="28">
        <f t="shared" si="123"/>
        <v>39.078666666666663</v>
      </c>
      <c r="CA348" s="28">
        <f t="shared" si="123"/>
        <v>39.078666666666663</v>
      </c>
      <c r="CB348" s="28">
        <f t="shared" si="123"/>
        <v>39.078666666666663</v>
      </c>
    </row>
    <row r="349" spans="1:80" ht="15" hidden="1" customHeight="1">
      <c r="A349" s="1">
        <v>10053871</v>
      </c>
      <c r="B349" s="5">
        <v>42323.3440625</v>
      </c>
      <c r="C349" s="5">
        <v>42359</v>
      </c>
      <c r="D349" s="5">
        <v>42401.823645833334</v>
      </c>
      <c r="E349" s="7">
        <v>0</v>
      </c>
      <c r="F349" s="3" t="s">
        <v>8</v>
      </c>
      <c r="G349" s="3" t="s">
        <v>217</v>
      </c>
      <c r="H349" s="3" t="s">
        <v>214</v>
      </c>
      <c r="K349" s="2"/>
      <c r="L349" s="2"/>
    </row>
    <row r="350" spans="1:80" ht="75" customHeight="1">
      <c r="A350" s="1">
        <v>10051025</v>
      </c>
      <c r="B350" s="5">
        <v>42020.570462962962</v>
      </c>
      <c r="C350" s="5">
        <v>42308</v>
      </c>
      <c r="D350" s="5">
        <v>42401.830775462964</v>
      </c>
      <c r="E350" s="4">
        <v>17073.23</v>
      </c>
      <c r="F350" s="3" t="s">
        <v>7</v>
      </c>
      <c r="G350" s="9" t="s">
        <v>108</v>
      </c>
      <c r="H350" s="3" t="s">
        <v>109</v>
      </c>
      <c r="K350" s="2"/>
      <c r="L350" s="2"/>
      <c r="AP350" s="28">
        <f>($E350*($H$1/12)/2)</f>
        <v>71.138458333333332</v>
      </c>
      <c r="AQ350" s="28">
        <f>($E350*($H$1/12))</f>
        <v>142.27691666666666</v>
      </c>
      <c r="AR350" s="28">
        <f t="shared" ref="AR350:CB350" si="126">($E350*($H$1/12))</f>
        <v>142.27691666666666</v>
      </c>
      <c r="AS350" s="28">
        <f t="shared" si="126"/>
        <v>142.27691666666666</v>
      </c>
      <c r="AT350" s="28">
        <f t="shared" si="126"/>
        <v>142.27691666666666</v>
      </c>
      <c r="AU350" s="28">
        <f t="shared" si="126"/>
        <v>142.27691666666666</v>
      </c>
      <c r="AV350" s="28">
        <f t="shared" si="126"/>
        <v>142.27691666666666</v>
      </c>
      <c r="AW350" s="28">
        <f t="shared" si="126"/>
        <v>142.27691666666666</v>
      </c>
      <c r="AX350" s="28">
        <f t="shared" si="126"/>
        <v>142.27691666666666</v>
      </c>
      <c r="AY350" s="28">
        <f t="shared" si="126"/>
        <v>142.27691666666666</v>
      </c>
      <c r="AZ350" s="28">
        <f t="shared" si="126"/>
        <v>142.27691666666666</v>
      </c>
      <c r="BA350" s="28">
        <f t="shared" si="126"/>
        <v>142.27691666666666</v>
      </c>
      <c r="BB350" s="28">
        <f t="shared" si="126"/>
        <v>142.27691666666666</v>
      </c>
      <c r="BC350" s="28">
        <f t="shared" si="126"/>
        <v>142.27691666666666</v>
      </c>
      <c r="BD350" s="28">
        <f t="shared" si="126"/>
        <v>142.27691666666666</v>
      </c>
      <c r="BE350" s="28">
        <f t="shared" si="126"/>
        <v>142.27691666666666</v>
      </c>
      <c r="BF350" s="28">
        <f t="shared" si="126"/>
        <v>142.27691666666666</v>
      </c>
      <c r="BG350" s="28">
        <f t="shared" si="126"/>
        <v>142.27691666666666</v>
      </c>
      <c r="BH350" s="28">
        <f t="shared" si="126"/>
        <v>142.27691666666666</v>
      </c>
      <c r="BI350" s="28">
        <f t="shared" si="126"/>
        <v>142.27691666666666</v>
      </c>
      <c r="BJ350" s="28">
        <f t="shared" si="126"/>
        <v>142.27691666666666</v>
      </c>
      <c r="BK350" s="28">
        <f t="shared" si="126"/>
        <v>142.27691666666666</v>
      </c>
      <c r="BL350" s="28">
        <f t="shared" si="126"/>
        <v>142.27691666666666</v>
      </c>
      <c r="BM350" s="28">
        <f t="shared" si="126"/>
        <v>142.27691666666666</v>
      </c>
      <c r="BN350" s="28">
        <f t="shared" si="126"/>
        <v>142.27691666666666</v>
      </c>
      <c r="BO350" s="28">
        <f t="shared" si="126"/>
        <v>142.27691666666666</v>
      </c>
      <c r="BP350" s="28">
        <f t="shared" si="126"/>
        <v>142.27691666666666</v>
      </c>
      <c r="BQ350" s="28">
        <f t="shared" si="126"/>
        <v>142.27691666666666</v>
      </c>
      <c r="BR350" s="28">
        <f t="shared" si="126"/>
        <v>142.27691666666666</v>
      </c>
      <c r="BS350" s="28">
        <f t="shared" si="126"/>
        <v>142.27691666666666</v>
      </c>
      <c r="BT350" s="28">
        <f t="shared" si="126"/>
        <v>142.27691666666666</v>
      </c>
      <c r="BU350" s="28">
        <f t="shared" si="126"/>
        <v>142.27691666666666</v>
      </c>
      <c r="BV350" s="28">
        <f t="shared" si="126"/>
        <v>142.27691666666666</v>
      </c>
      <c r="BW350" s="28">
        <f t="shared" si="126"/>
        <v>142.27691666666666</v>
      </c>
      <c r="BX350" s="28">
        <f t="shared" si="126"/>
        <v>142.27691666666666</v>
      </c>
      <c r="BY350" s="28">
        <f t="shared" si="126"/>
        <v>142.27691666666666</v>
      </c>
      <c r="BZ350" s="28">
        <f t="shared" si="126"/>
        <v>142.27691666666666</v>
      </c>
      <c r="CA350" s="28">
        <f t="shared" si="126"/>
        <v>142.27691666666666</v>
      </c>
      <c r="CB350" s="28">
        <f t="shared" si="126"/>
        <v>142.27691666666666</v>
      </c>
    </row>
    <row r="351" spans="1:80" ht="15" hidden="1" customHeight="1">
      <c r="A351" s="1">
        <v>10051004</v>
      </c>
      <c r="B351" s="5">
        <v>42016.441458333335</v>
      </c>
      <c r="C351" s="5">
        <v>42247</v>
      </c>
      <c r="D351" s="5">
        <v>42414.915173611109</v>
      </c>
      <c r="E351" s="7">
        <v>0</v>
      </c>
      <c r="F351" s="3" t="s">
        <v>7</v>
      </c>
      <c r="G351" s="3" t="s">
        <v>217</v>
      </c>
      <c r="H351" s="3" t="s">
        <v>214</v>
      </c>
      <c r="K351" s="2"/>
      <c r="L351" s="2"/>
    </row>
    <row r="352" spans="1:80" ht="15" hidden="1" customHeight="1">
      <c r="A352" s="1">
        <v>1011438</v>
      </c>
      <c r="B352" s="5">
        <v>41842</v>
      </c>
      <c r="C352" s="5">
        <v>42369</v>
      </c>
      <c r="D352" s="5">
        <v>42424.642592592594</v>
      </c>
      <c r="E352" s="7">
        <v>0</v>
      </c>
      <c r="F352" s="3" t="s">
        <v>0</v>
      </c>
      <c r="G352" s="3" t="s">
        <v>217</v>
      </c>
      <c r="H352" s="3" t="s">
        <v>214</v>
      </c>
      <c r="K352" s="2"/>
      <c r="L352" s="2"/>
    </row>
    <row r="353" spans="1:12" ht="15" hidden="1" customHeight="1">
      <c r="A353" s="1">
        <v>1020709</v>
      </c>
      <c r="B353" s="5">
        <v>42117.363576388889</v>
      </c>
      <c r="C353" s="5">
        <v>42369</v>
      </c>
      <c r="D353" s="5">
        <v>42424.656261574077</v>
      </c>
      <c r="E353" s="4">
        <v>0</v>
      </c>
      <c r="F353" s="3" t="s">
        <v>0</v>
      </c>
      <c r="G353" s="3" t="s">
        <v>217</v>
      </c>
      <c r="H353" s="3" t="s">
        <v>214</v>
      </c>
      <c r="K353" s="2"/>
      <c r="L353" s="2"/>
    </row>
    <row r="354" spans="1:12" ht="15" hidden="1" customHeight="1">
      <c r="A354" s="1">
        <v>1020767</v>
      </c>
      <c r="B354" s="5">
        <v>42129.426805555559</v>
      </c>
      <c r="C354" s="5">
        <v>42222</v>
      </c>
      <c r="D354" s="5">
        <v>42435.715648148151</v>
      </c>
      <c r="E354" s="7">
        <v>0</v>
      </c>
      <c r="F354" s="3" t="s">
        <v>0</v>
      </c>
      <c r="G354" s="3" t="s">
        <v>217</v>
      </c>
      <c r="H354" s="3" t="s">
        <v>214</v>
      </c>
      <c r="K354" s="2"/>
      <c r="L354" s="2"/>
    </row>
    <row r="355" spans="1:12" ht="15" hidden="1" customHeight="1">
      <c r="A355" s="1">
        <v>1020135</v>
      </c>
      <c r="B355" s="5">
        <v>42010.444733796299</v>
      </c>
      <c r="C355" s="5">
        <v>42369</v>
      </c>
      <c r="D355" s="5">
        <v>42443.680046296293</v>
      </c>
      <c r="E355" s="7">
        <v>0</v>
      </c>
      <c r="F355" s="3" t="s">
        <v>0</v>
      </c>
      <c r="G355" s="3" t="s">
        <v>217</v>
      </c>
      <c r="H355" s="3" t="s">
        <v>214</v>
      </c>
      <c r="K355" s="2"/>
      <c r="L355" s="2"/>
    </row>
    <row r="356" spans="1:12" ht="15" hidden="1" customHeight="1">
      <c r="A356" s="1">
        <v>1020139</v>
      </c>
      <c r="B356" s="5">
        <v>42010.544490740744</v>
      </c>
      <c r="C356" s="5">
        <v>42369</v>
      </c>
      <c r="D356" s="5">
        <v>42443.680046296293</v>
      </c>
      <c r="E356" s="7">
        <v>0</v>
      </c>
      <c r="F356" s="3" t="s">
        <v>0</v>
      </c>
      <c r="G356" s="3" t="s">
        <v>217</v>
      </c>
      <c r="H356" s="3" t="s">
        <v>214</v>
      </c>
      <c r="K356" s="2"/>
      <c r="L356" s="2"/>
    </row>
    <row r="357" spans="1:12" ht="15" hidden="1" customHeight="1">
      <c r="A357" s="1">
        <v>1020149</v>
      </c>
      <c r="B357" s="5">
        <v>42010.664074074077</v>
      </c>
      <c r="C357" s="5">
        <v>42369</v>
      </c>
      <c r="D357" s="5">
        <v>42443.680046296293</v>
      </c>
      <c r="E357" s="7">
        <v>0</v>
      </c>
      <c r="F357" s="3" t="s">
        <v>0</v>
      </c>
      <c r="G357" s="3" t="s">
        <v>217</v>
      </c>
      <c r="H357" s="3" t="s">
        <v>214</v>
      </c>
      <c r="K357" s="2"/>
      <c r="L357" s="2"/>
    </row>
    <row r="358" spans="1:12" ht="15" hidden="1" customHeight="1">
      <c r="A358" s="1">
        <v>1020161</v>
      </c>
      <c r="B358" s="5">
        <v>42013.427893518521</v>
      </c>
      <c r="C358" s="5">
        <v>42369</v>
      </c>
      <c r="D358" s="5">
        <v>42443.68005787037</v>
      </c>
      <c r="E358" s="7">
        <v>0</v>
      </c>
      <c r="F358" s="3" t="s">
        <v>0</v>
      </c>
      <c r="G358" s="3" t="s">
        <v>217</v>
      </c>
      <c r="H358" s="3" t="s">
        <v>214</v>
      </c>
      <c r="K358" s="2"/>
      <c r="L358" s="2"/>
    </row>
    <row r="359" spans="1:12" ht="15" hidden="1" customHeight="1">
      <c r="A359" s="1">
        <v>1020162</v>
      </c>
      <c r="B359" s="5">
        <v>42013.436099537037</v>
      </c>
      <c r="C359" s="5">
        <v>42369</v>
      </c>
      <c r="D359" s="5">
        <v>42443.68005787037</v>
      </c>
      <c r="E359" s="7">
        <v>0</v>
      </c>
      <c r="F359" s="3" t="s">
        <v>0</v>
      </c>
      <c r="G359" s="3" t="s">
        <v>217</v>
      </c>
      <c r="H359" s="3" t="s">
        <v>214</v>
      </c>
      <c r="K359" s="2"/>
      <c r="L359" s="2"/>
    </row>
    <row r="360" spans="1:12" ht="15" hidden="1" customHeight="1">
      <c r="A360" s="1">
        <v>1020127</v>
      </c>
      <c r="B360" s="5">
        <v>42009.474120370367</v>
      </c>
      <c r="C360" s="5">
        <v>42369</v>
      </c>
      <c r="D360" s="5">
        <v>42443.680925925924</v>
      </c>
      <c r="E360" s="7">
        <v>0</v>
      </c>
      <c r="F360" s="3" t="s">
        <v>0</v>
      </c>
      <c r="G360" s="3" t="s">
        <v>217</v>
      </c>
      <c r="H360" s="3" t="s">
        <v>214</v>
      </c>
      <c r="K360" s="2"/>
      <c r="L360" s="2"/>
    </row>
    <row r="361" spans="1:12" ht="15" hidden="1" customHeight="1">
      <c r="A361" s="1">
        <v>10051438</v>
      </c>
      <c r="B361" s="5">
        <v>42096.644490740742</v>
      </c>
      <c r="C361" s="5">
        <v>42339</v>
      </c>
      <c r="D361" s="5">
        <v>42449.961446759262</v>
      </c>
      <c r="E361" s="7">
        <v>0</v>
      </c>
      <c r="F361" s="3" t="s">
        <v>5</v>
      </c>
      <c r="G361" s="3" t="s">
        <v>217</v>
      </c>
      <c r="H361" s="3" t="s">
        <v>214</v>
      </c>
      <c r="K361" s="2"/>
      <c r="L361" s="2"/>
    </row>
    <row r="362" spans="1:12" ht="15" hidden="1" customHeight="1">
      <c r="A362" s="1" t="s">
        <v>194</v>
      </c>
      <c r="B362" s="5">
        <v>42439.609780092593</v>
      </c>
      <c r="C362" s="5">
        <v>42430</v>
      </c>
      <c r="D362" s="5">
        <v>42450</v>
      </c>
      <c r="E362" s="7">
        <v>0</v>
      </c>
      <c r="F362" s="3" t="s">
        <v>0</v>
      </c>
      <c r="G362" s="3" t="s">
        <v>217</v>
      </c>
      <c r="H362" s="3" t="s">
        <v>214</v>
      </c>
      <c r="K362" s="2"/>
      <c r="L362" s="2"/>
    </row>
    <row r="363" spans="1:12" ht="15" hidden="1" customHeight="1">
      <c r="A363" s="1">
        <v>10050812</v>
      </c>
      <c r="B363" s="5">
        <v>41948.679594907408</v>
      </c>
      <c r="C363" s="5">
        <v>42353</v>
      </c>
      <c r="D363" s="5">
        <v>42457.905092592591</v>
      </c>
      <c r="E363" s="7">
        <v>0</v>
      </c>
      <c r="F363" s="3" t="s">
        <v>6</v>
      </c>
      <c r="G363" s="3" t="s">
        <v>217</v>
      </c>
      <c r="H363" s="3" t="s">
        <v>214</v>
      </c>
      <c r="K363" s="2"/>
      <c r="L363" s="2"/>
    </row>
    <row r="364" spans="1:12" ht="15" hidden="1" customHeight="1">
      <c r="A364" s="1">
        <v>10052237</v>
      </c>
      <c r="B364" s="5">
        <v>42258.358923611115</v>
      </c>
      <c r="C364" s="5">
        <v>42341</v>
      </c>
      <c r="D364" s="5">
        <v>42457.905486111114</v>
      </c>
      <c r="E364" s="7">
        <v>0</v>
      </c>
      <c r="F364" s="3" t="s">
        <v>0</v>
      </c>
      <c r="G364" s="3" t="s">
        <v>217</v>
      </c>
      <c r="H364" s="3" t="s">
        <v>214</v>
      </c>
      <c r="K364" s="2"/>
      <c r="L364" s="2"/>
    </row>
    <row r="365" spans="1:12" ht="15" hidden="1" customHeight="1">
      <c r="A365" s="1">
        <v>10051456</v>
      </c>
      <c r="B365" s="5">
        <v>42097.582129629627</v>
      </c>
      <c r="C365" s="5">
        <v>42249</v>
      </c>
      <c r="D365" s="5">
        <v>42457.911770833336</v>
      </c>
      <c r="E365" s="7">
        <v>0</v>
      </c>
      <c r="F365" s="3" t="s">
        <v>5</v>
      </c>
      <c r="G365" s="3" t="s">
        <v>217</v>
      </c>
      <c r="H365" s="3" t="s">
        <v>214</v>
      </c>
      <c r="K365" s="2"/>
      <c r="L365" s="2"/>
    </row>
    <row r="366" spans="1:12" ht="15" hidden="1" customHeight="1">
      <c r="A366" s="1">
        <v>10052173</v>
      </c>
      <c r="B366" s="5">
        <v>42244.335706018515</v>
      </c>
      <c r="C366" s="5">
        <v>42318</v>
      </c>
      <c r="D366" s="5">
        <v>42461.6484375</v>
      </c>
      <c r="E366" s="7">
        <v>0</v>
      </c>
      <c r="F366" s="3" t="s">
        <v>0</v>
      </c>
      <c r="G366" s="3" t="s">
        <v>217</v>
      </c>
      <c r="H366" s="3" t="s">
        <v>214</v>
      </c>
      <c r="K366" s="2"/>
      <c r="L366" s="2"/>
    </row>
    <row r="367" spans="1:12" ht="15" hidden="1" customHeight="1">
      <c r="A367" s="1">
        <v>10051403</v>
      </c>
      <c r="B367" s="5">
        <v>42090.369560185187</v>
      </c>
      <c r="C367" s="5">
        <v>42309</v>
      </c>
      <c r="D367" s="5">
        <v>42461.672858796293</v>
      </c>
      <c r="E367" s="7">
        <v>0</v>
      </c>
      <c r="F367" s="3" t="s">
        <v>5</v>
      </c>
      <c r="G367" s="3" t="s">
        <v>217</v>
      </c>
      <c r="H367" s="3" t="s">
        <v>214</v>
      </c>
      <c r="K367" s="2"/>
      <c r="L367" s="2"/>
    </row>
    <row r="368" spans="1:12" ht="15" hidden="1" customHeight="1">
      <c r="A368" s="1">
        <v>10054211</v>
      </c>
      <c r="B368" s="5">
        <v>42374.698425925926</v>
      </c>
      <c r="C368" s="5">
        <v>42405</v>
      </c>
      <c r="D368" s="5">
        <v>42461.672858796293</v>
      </c>
      <c r="E368" s="7">
        <v>0</v>
      </c>
      <c r="F368" s="3" t="s">
        <v>185</v>
      </c>
      <c r="G368" s="3" t="s">
        <v>217</v>
      </c>
      <c r="H368" s="3" t="s">
        <v>214</v>
      </c>
      <c r="K368" s="2"/>
      <c r="L368" s="2"/>
    </row>
    <row r="369" spans="1:80" ht="15" hidden="1" customHeight="1">
      <c r="A369" s="1">
        <v>1020651</v>
      </c>
      <c r="B369" s="5">
        <v>42103.494050925925</v>
      </c>
      <c r="C369" s="5">
        <v>42400</v>
      </c>
      <c r="D369" s="5">
        <v>42465.564305555556</v>
      </c>
      <c r="E369" s="7">
        <v>0</v>
      </c>
      <c r="F369" s="3" t="s">
        <v>4</v>
      </c>
      <c r="G369" s="3" t="s">
        <v>217</v>
      </c>
      <c r="H369" s="3" t="s">
        <v>214</v>
      </c>
      <c r="K369" s="2"/>
      <c r="L369" s="2"/>
    </row>
    <row r="370" spans="1:80" ht="15" hidden="1" customHeight="1">
      <c r="A370" s="1">
        <v>1020710</v>
      </c>
      <c r="B370" s="5">
        <v>42117.369247685187</v>
      </c>
      <c r="C370" s="5">
        <v>42369</v>
      </c>
      <c r="D370" s="5">
        <v>42465.564317129632</v>
      </c>
      <c r="E370" s="7">
        <v>0</v>
      </c>
      <c r="F370" s="3" t="s">
        <v>4</v>
      </c>
      <c r="G370" s="3" t="s">
        <v>217</v>
      </c>
      <c r="H370" s="3" t="s">
        <v>214</v>
      </c>
      <c r="K370" s="2"/>
      <c r="L370" s="2"/>
    </row>
    <row r="371" spans="1:80" ht="15" hidden="1" customHeight="1">
      <c r="A371" s="1">
        <v>1020712</v>
      </c>
      <c r="B371" s="5">
        <v>42117.376469907409</v>
      </c>
      <c r="C371" s="5">
        <v>42369</v>
      </c>
      <c r="D371" s="5">
        <v>42465.566851851851</v>
      </c>
      <c r="E371" s="7">
        <v>0</v>
      </c>
      <c r="F371" s="3" t="s">
        <v>4</v>
      </c>
      <c r="G371" s="3" t="s">
        <v>217</v>
      </c>
      <c r="H371" s="3" t="s">
        <v>214</v>
      </c>
      <c r="K371" s="2"/>
      <c r="L371" s="2"/>
    </row>
    <row r="372" spans="1:80" ht="15" hidden="1" customHeight="1">
      <c r="A372" s="1">
        <v>1020713</v>
      </c>
      <c r="B372" s="5">
        <v>42117.378055555557</v>
      </c>
      <c r="C372" s="5">
        <v>42369</v>
      </c>
      <c r="D372" s="5">
        <v>42465.567870370367</v>
      </c>
      <c r="E372" s="7">
        <v>0</v>
      </c>
      <c r="F372" s="3" t="s">
        <v>4</v>
      </c>
      <c r="G372" s="3" t="s">
        <v>217</v>
      </c>
      <c r="H372" s="3" t="s">
        <v>214</v>
      </c>
      <c r="K372" s="2"/>
      <c r="L372" s="2"/>
    </row>
    <row r="373" spans="1:80" ht="15" hidden="1" customHeight="1">
      <c r="A373" s="1">
        <v>1021300</v>
      </c>
      <c r="B373" s="5">
        <v>42304.556759259256</v>
      </c>
      <c r="C373" s="5">
        <v>42369</v>
      </c>
      <c r="D373" s="5">
        <v>42465.568136574075</v>
      </c>
      <c r="E373" s="7">
        <v>0</v>
      </c>
      <c r="F373" s="3" t="s">
        <v>0</v>
      </c>
      <c r="G373" s="3" t="s">
        <v>217</v>
      </c>
      <c r="H373" s="3" t="s">
        <v>214</v>
      </c>
      <c r="K373" s="2"/>
      <c r="L373" s="2"/>
    </row>
    <row r="374" spans="1:80" ht="15" hidden="1" customHeight="1">
      <c r="A374" s="1">
        <v>10051593</v>
      </c>
      <c r="B374" s="5">
        <v>42142.622407407405</v>
      </c>
      <c r="C374" s="5">
        <v>42273</v>
      </c>
      <c r="D374" s="5">
        <v>42475.578321759262</v>
      </c>
      <c r="E374" s="7">
        <v>0</v>
      </c>
      <c r="F374" s="3" t="s">
        <v>5</v>
      </c>
      <c r="G374" s="3" t="s">
        <v>217</v>
      </c>
      <c r="H374" s="3" t="s">
        <v>214</v>
      </c>
      <c r="K374" s="2"/>
      <c r="L374" s="2"/>
    </row>
    <row r="375" spans="1:80" ht="15" hidden="1" customHeight="1">
      <c r="A375" s="1">
        <v>10050058</v>
      </c>
      <c r="B375" s="5">
        <v>41765.453460648147</v>
      </c>
      <c r="C375" s="5">
        <v>42277</v>
      </c>
      <c r="D375" s="5">
        <v>42475.584374999999</v>
      </c>
      <c r="E375" s="4">
        <v>0</v>
      </c>
      <c r="F375" s="3" t="s">
        <v>12</v>
      </c>
      <c r="G375" s="3" t="s">
        <v>217</v>
      </c>
      <c r="H375" s="3" t="s">
        <v>25</v>
      </c>
      <c r="K375" s="2"/>
      <c r="L375" s="2"/>
    </row>
    <row r="376" spans="1:80" ht="15" customHeight="1">
      <c r="A376" s="1">
        <v>10052328</v>
      </c>
      <c r="B376" s="5">
        <v>42277.599895833337</v>
      </c>
      <c r="C376" s="5">
        <v>42348</v>
      </c>
      <c r="D376" s="5">
        <v>42475.595937500002</v>
      </c>
      <c r="E376" s="4">
        <v>805.2</v>
      </c>
      <c r="F376" s="3" t="s">
        <v>0</v>
      </c>
      <c r="G376" s="3" t="s">
        <v>100</v>
      </c>
      <c r="H376" s="3" t="s">
        <v>58</v>
      </c>
      <c r="K376" s="2"/>
      <c r="L376" s="2"/>
      <c r="AR376" s="28">
        <f>($E376*($H$1/12)/2)</f>
        <v>3.355</v>
      </c>
      <c r="AS376" s="28">
        <f>($E376*($H$1/12))</f>
        <v>6.71</v>
      </c>
      <c r="AT376" s="28">
        <f t="shared" ref="AT376:CB377" si="127">($E376*($H$1/12))</f>
        <v>6.71</v>
      </c>
      <c r="AU376" s="28">
        <f t="shared" si="127"/>
        <v>6.71</v>
      </c>
      <c r="AV376" s="28">
        <f t="shared" si="127"/>
        <v>6.71</v>
      </c>
      <c r="AW376" s="28">
        <f t="shared" si="127"/>
        <v>6.71</v>
      </c>
      <c r="AX376" s="28">
        <f t="shared" si="127"/>
        <v>6.71</v>
      </c>
      <c r="AY376" s="28">
        <f t="shared" si="127"/>
        <v>6.71</v>
      </c>
      <c r="AZ376" s="28">
        <f t="shared" si="127"/>
        <v>6.71</v>
      </c>
      <c r="BA376" s="28">
        <f t="shared" si="127"/>
        <v>6.71</v>
      </c>
      <c r="BB376" s="28">
        <f t="shared" si="127"/>
        <v>6.71</v>
      </c>
      <c r="BC376" s="28">
        <f t="shared" si="127"/>
        <v>6.71</v>
      </c>
      <c r="BD376" s="28">
        <f t="shared" si="127"/>
        <v>6.71</v>
      </c>
      <c r="BE376" s="28">
        <f t="shared" si="127"/>
        <v>6.71</v>
      </c>
      <c r="BF376" s="28">
        <f t="shared" si="127"/>
        <v>6.71</v>
      </c>
      <c r="BG376" s="28">
        <f t="shared" si="127"/>
        <v>6.71</v>
      </c>
      <c r="BH376" s="28">
        <f t="shared" si="127"/>
        <v>6.71</v>
      </c>
      <c r="BI376" s="28">
        <f t="shared" si="127"/>
        <v>6.71</v>
      </c>
      <c r="BJ376" s="28">
        <f t="shared" si="127"/>
        <v>6.71</v>
      </c>
      <c r="BK376" s="28">
        <f t="shared" si="127"/>
        <v>6.71</v>
      </c>
      <c r="BL376" s="28">
        <f t="shared" si="127"/>
        <v>6.71</v>
      </c>
      <c r="BM376" s="28">
        <f t="shared" si="127"/>
        <v>6.71</v>
      </c>
      <c r="BN376" s="28">
        <f t="shared" si="127"/>
        <v>6.71</v>
      </c>
      <c r="BO376" s="28">
        <f t="shared" si="127"/>
        <v>6.71</v>
      </c>
      <c r="BP376" s="28">
        <f t="shared" si="127"/>
        <v>6.71</v>
      </c>
      <c r="BQ376" s="28">
        <f t="shared" si="127"/>
        <v>6.71</v>
      </c>
      <c r="BR376" s="28">
        <f t="shared" si="127"/>
        <v>6.71</v>
      </c>
      <c r="BS376" s="28">
        <f t="shared" si="127"/>
        <v>6.71</v>
      </c>
      <c r="BT376" s="28">
        <f t="shared" si="127"/>
        <v>6.71</v>
      </c>
      <c r="BU376" s="28">
        <f t="shared" si="127"/>
        <v>6.71</v>
      </c>
      <c r="BV376" s="28">
        <f t="shared" si="127"/>
        <v>6.71</v>
      </c>
      <c r="BW376" s="28">
        <f t="shared" si="127"/>
        <v>6.71</v>
      </c>
      <c r="BX376" s="28">
        <f t="shared" si="127"/>
        <v>6.71</v>
      </c>
      <c r="BY376" s="28">
        <f t="shared" si="127"/>
        <v>6.71</v>
      </c>
      <c r="BZ376" s="28">
        <f t="shared" si="127"/>
        <v>6.71</v>
      </c>
      <c r="CA376" s="28">
        <f t="shared" si="127"/>
        <v>6.71</v>
      </c>
      <c r="CB376" s="28">
        <f t="shared" si="127"/>
        <v>6.71</v>
      </c>
    </row>
    <row r="377" spans="1:80" ht="15" customHeight="1">
      <c r="A377" s="1">
        <v>10051508</v>
      </c>
      <c r="B377" s="5">
        <v>42107.623483796298</v>
      </c>
      <c r="C377" s="5">
        <v>42353</v>
      </c>
      <c r="D377" s="5">
        <v>42478.922407407408</v>
      </c>
      <c r="E377" s="7">
        <v>4356.37</v>
      </c>
      <c r="F377" s="3" t="s">
        <v>5</v>
      </c>
      <c r="G377" s="3" t="s">
        <v>166</v>
      </c>
      <c r="H377" s="3" t="s">
        <v>178</v>
      </c>
      <c r="K377" s="2"/>
      <c r="L377" s="2"/>
      <c r="AR377" s="28">
        <f>($E377*($H$1/12)/2)</f>
        <v>18.151541666666667</v>
      </c>
      <c r="AS377" s="28">
        <f>($E377*($H$1/12))</f>
        <v>36.303083333333333</v>
      </c>
      <c r="AT377" s="28">
        <f t="shared" si="127"/>
        <v>36.303083333333333</v>
      </c>
      <c r="AU377" s="28">
        <f t="shared" si="127"/>
        <v>36.303083333333333</v>
      </c>
      <c r="AV377" s="28">
        <f t="shared" si="127"/>
        <v>36.303083333333333</v>
      </c>
      <c r="AW377" s="28">
        <f t="shared" si="127"/>
        <v>36.303083333333333</v>
      </c>
      <c r="AX377" s="28">
        <f t="shared" si="127"/>
        <v>36.303083333333333</v>
      </c>
      <c r="AY377" s="28">
        <f t="shared" si="127"/>
        <v>36.303083333333333</v>
      </c>
      <c r="AZ377" s="28">
        <f t="shared" si="127"/>
        <v>36.303083333333333</v>
      </c>
      <c r="BA377" s="28">
        <f t="shared" si="127"/>
        <v>36.303083333333333</v>
      </c>
      <c r="BB377" s="28">
        <f t="shared" si="127"/>
        <v>36.303083333333333</v>
      </c>
      <c r="BC377" s="28">
        <f t="shared" si="127"/>
        <v>36.303083333333333</v>
      </c>
      <c r="BD377" s="28">
        <f t="shared" si="127"/>
        <v>36.303083333333333</v>
      </c>
      <c r="BE377" s="28">
        <f t="shared" si="127"/>
        <v>36.303083333333333</v>
      </c>
      <c r="BF377" s="28">
        <f t="shared" si="127"/>
        <v>36.303083333333333</v>
      </c>
      <c r="BG377" s="28">
        <f t="shared" si="127"/>
        <v>36.303083333333333</v>
      </c>
      <c r="BH377" s="28">
        <f t="shared" si="127"/>
        <v>36.303083333333333</v>
      </c>
      <c r="BI377" s="28">
        <f t="shared" si="127"/>
        <v>36.303083333333333</v>
      </c>
      <c r="BJ377" s="28">
        <f t="shared" si="127"/>
        <v>36.303083333333333</v>
      </c>
      <c r="BK377" s="28">
        <f t="shared" si="127"/>
        <v>36.303083333333333</v>
      </c>
      <c r="BL377" s="28">
        <f t="shared" si="127"/>
        <v>36.303083333333333</v>
      </c>
      <c r="BM377" s="28">
        <f t="shared" si="127"/>
        <v>36.303083333333333</v>
      </c>
      <c r="BN377" s="28">
        <f t="shared" si="127"/>
        <v>36.303083333333333</v>
      </c>
      <c r="BO377" s="28">
        <f t="shared" si="127"/>
        <v>36.303083333333333</v>
      </c>
      <c r="BP377" s="28">
        <f t="shared" si="127"/>
        <v>36.303083333333333</v>
      </c>
      <c r="BQ377" s="28">
        <f t="shared" si="127"/>
        <v>36.303083333333333</v>
      </c>
      <c r="BR377" s="28">
        <f t="shared" si="127"/>
        <v>36.303083333333333</v>
      </c>
      <c r="BS377" s="28">
        <f t="shared" si="127"/>
        <v>36.303083333333333</v>
      </c>
      <c r="BT377" s="28">
        <f t="shared" si="127"/>
        <v>36.303083333333333</v>
      </c>
      <c r="BU377" s="28">
        <f t="shared" si="127"/>
        <v>36.303083333333333</v>
      </c>
      <c r="BV377" s="28">
        <f t="shared" si="127"/>
        <v>36.303083333333333</v>
      </c>
      <c r="BW377" s="28">
        <f t="shared" si="127"/>
        <v>36.303083333333333</v>
      </c>
      <c r="BX377" s="28">
        <f t="shared" si="127"/>
        <v>36.303083333333333</v>
      </c>
      <c r="BY377" s="28">
        <f t="shared" si="127"/>
        <v>36.303083333333333</v>
      </c>
      <c r="BZ377" s="28">
        <f t="shared" si="127"/>
        <v>36.303083333333333</v>
      </c>
      <c r="CA377" s="28">
        <f t="shared" si="127"/>
        <v>36.303083333333333</v>
      </c>
      <c r="CB377" s="28">
        <f t="shared" si="127"/>
        <v>36.303083333333333</v>
      </c>
    </row>
    <row r="378" spans="1:80" ht="15" hidden="1" customHeight="1">
      <c r="A378" s="1">
        <v>10049559</v>
      </c>
      <c r="B378" s="5">
        <v>41668.514270833337</v>
      </c>
      <c r="C378" s="5">
        <v>41942</v>
      </c>
      <c r="D378" s="5">
        <v>42478.929085648146</v>
      </c>
      <c r="E378" s="7">
        <v>0</v>
      </c>
      <c r="F378" s="3" t="s">
        <v>0</v>
      </c>
      <c r="G378" s="3" t="s">
        <v>217</v>
      </c>
      <c r="H378" s="3" t="s">
        <v>214</v>
      </c>
      <c r="K378" s="2"/>
      <c r="L378" s="2"/>
    </row>
    <row r="379" spans="1:80" ht="15" hidden="1" customHeight="1">
      <c r="A379" s="1">
        <v>10053286</v>
      </c>
      <c r="B379" s="5">
        <v>42310.656886574077</v>
      </c>
      <c r="C379" s="5">
        <v>42369</v>
      </c>
      <c r="D379" s="5">
        <v>42478.946574074071</v>
      </c>
      <c r="E379" s="7">
        <v>0</v>
      </c>
      <c r="F379" s="3" t="s">
        <v>8</v>
      </c>
      <c r="G379" s="3" t="s">
        <v>217</v>
      </c>
      <c r="H379" s="3" t="s">
        <v>214</v>
      </c>
      <c r="K379" s="2"/>
      <c r="L379" s="2"/>
    </row>
    <row r="380" spans="1:80" ht="15" hidden="1" customHeight="1">
      <c r="A380" s="1">
        <v>10054213</v>
      </c>
      <c r="B380" s="5">
        <v>42374.704305555555</v>
      </c>
      <c r="C380" s="5">
        <v>42410</v>
      </c>
      <c r="D380" s="5">
        <v>42478.948078703703</v>
      </c>
      <c r="E380" s="7">
        <v>0</v>
      </c>
      <c r="F380" s="3" t="s">
        <v>185</v>
      </c>
      <c r="G380" s="3" t="s">
        <v>217</v>
      </c>
      <c r="H380" s="3" t="s">
        <v>214</v>
      </c>
      <c r="K380" s="2"/>
      <c r="L380" s="2"/>
    </row>
    <row r="381" spans="1:80" ht="15" customHeight="1">
      <c r="A381" s="1">
        <v>10051505</v>
      </c>
      <c r="B381" s="5">
        <v>42107.493425925924</v>
      </c>
      <c r="C381" s="5">
        <v>42353</v>
      </c>
      <c r="D381" s="5">
        <v>42479.413368055553</v>
      </c>
      <c r="E381" s="7">
        <v>624.55999999999995</v>
      </c>
      <c r="F381" s="3" t="s">
        <v>5</v>
      </c>
      <c r="G381" s="3" t="s">
        <v>168</v>
      </c>
      <c r="H381" s="3" t="s">
        <v>178</v>
      </c>
      <c r="K381" s="2"/>
      <c r="L381" s="2"/>
      <c r="AR381" s="28">
        <f>($E381*($H$1/12)/2)</f>
        <v>2.6023333333333332</v>
      </c>
      <c r="AS381" s="28">
        <f>($E381*($H$1/12))</f>
        <v>5.2046666666666663</v>
      </c>
      <c r="AT381" s="28">
        <f t="shared" ref="AT381:CB382" si="128">($E381*($H$1/12))</f>
        <v>5.2046666666666663</v>
      </c>
      <c r="AU381" s="28">
        <f t="shared" si="128"/>
        <v>5.2046666666666663</v>
      </c>
      <c r="AV381" s="28">
        <f t="shared" si="128"/>
        <v>5.2046666666666663</v>
      </c>
      <c r="AW381" s="28">
        <f t="shared" si="128"/>
        <v>5.2046666666666663</v>
      </c>
      <c r="AX381" s="28">
        <f t="shared" si="128"/>
        <v>5.2046666666666663</v>
      </c>
      <c r="AY381" s="28">
        <f t="shared" si="128"/>
        <v>5.2046666666666663</v>
      </c>
      <c r="AZ381" s="28">
        <f t="shared" si="128"/>
        <v>5.2046666666666663</v>
      </c>
      <c r="BA381" s="28">
        <f t="shared" si="128"/>
        <v>5.2046666666666663</v>
      </c>
      <c r="BB381" s="28">
        <f t="shared" si="128"/>
        <v>5.2046666666666663</v>
      </c>
      <c r="BC381" s="28">
        <f t="shared" si="128"/>
        <v>5.2046666666666663</v>
      </c>
      <c r="BD381" s="28">
        <f t="shared" si="128"/>
        <v>5.2046666666666663</v>
      </c>
      <c r="BE381" s="28">
        <f t="shared" si="128"/>
        <v>5.2046666666666663</v>
      </c>
      <c r="BF381" s="28">
        <f t="shared" si="128"/>
        <v>5.2046666666666663</v>
      </c>
      <c r="BG381" s="28">
        <f t="shared" si="128"/>
        <v>5.2046666666666663</v>
      </c>
      <c r="BH381" s="28">
        <f t="shared" si="128"/>
        <v>5.2046666666666663</v>
      </c>
      <c r="BI381" s="28">
        <f t="shared" si="128"/>
        <v>5.2046666666666663</v>
      </c>
      <c r="BJ381" s="28">
        <f t="shared" si="128"/>
        <v>5.2046666666666663</v>
      </c>
      <c r="BK381" s="28">
        <f t="shared" si="128"/>
        <v>5.2046666666666663</v>
      </c>
      <c r="BL381" s="28">
        <f t="shared" si="128"/>
        <v>5.2046666666666663</v>
      </c>
      <c r="BM381" s="28">
        <f t="shared" si="128"/>
        <v>5.2046666666666663</v>
      </c>
      <c r="BN381" s="28">
        <f t="shared" si="128"/>
        <v>5.2046666666666663</v>
      </c>
      <c r="BO381" s="28">
        <f t="shared" si="128"/>
        <v>5.2046666666666663</v>
      </c>
      <c r="BP381" s="28">
        <f t="shared" si="128"/>
        <v>5.2046666666666663</v>
      </c>
      <c r="BQ381" s="28">
        <f t="shared" si="128"/>
        <v>5.2046666666666663</v>
      </c>
      <c r="BR381" s="28">
        <f t="shared" si="128"/>
        <v>5.2046666666666663</v>
      </c>
      <c r="BS381" s="28">
        <f t="shared" si="128"/>
        <v>5.2046666666666663</v>
      </c>
      <c r="BT381" s="28">
        <f t="shared" si="128"/>
        <v>5.2046666666666663</v>
      </c>
      <c r="BU381" s="28">
        <f t="shared" si="128"/>
        <v>5.2046666666666663</v>
      </c>
      <c r="BV381" s="28">
        <f t="shared" si="128"/>
        <v>5.2046666666666663</v>
      </c>
      <c r="BW381" s="28">
        <f t="shared" si="128"/>
        <v>5.2046666666666663</v>
      </c>
      <c r="BX381" s="28">
        <f t="shared" si="128"/>
        <v>5.2046666666666663</v>
      </c>
      <c r="BY381" s="28">
        <f t="shared" si="128"/>
        <v>5.2046666666666663</v>
      </c>
      <c r="BZ381" s="28">
        <f t="shared" si="128"/>
        <v>5.2046666666666663</v>
      </c>
      <c r="CA381" s="28">
        <f t="shared" si="128"/>
        <v>5.2046666666666663</v>
      </c>
      <c r="CB381" s="28">
        <f t="shared" si="128"/>
        <v>5.2046666666666663</v>
      </c>
    </row>
    <row r="382" spans="1:80" ht="15" customHeight="1">
      <c r="A382" s="1">
        <v>10051509</v>
      </c>
      <c r="B382" s="5">
        <v>42107.655868055554</v>
      </c>
      <c r="C382" s="5">
        <v>42353</v>
      </c>
      <c r="D382" s="5">
        <v>42479.470868055556</v>
      </c>
      <c r="E382" s="7">
        <v>273.25</v>
      </c>
      <c r="F382" s="3" t="s">
        <v>5</v>
      </c>
      <c r="G382" s="3" t="s">
        <v>169</v>
      </c>
      <c r="H382" s="3" t="s">
        <v>178</v>
      </c>
      <c r="K382" s="2"/>
      <c r="L382" s="2"/>
      <c r="AR382" s="28">
        <f>($E382*($H$1/12)/2)</f>
        <v>1.1385416666666666</v>
      </c>
      <c r="AS382" s="28">
        <f>($E382*($H$1/12))</f>
        <v>2.2770833333333331</v>
      </c>
      <c r="AT382" s="28">
        <f t="shared" si="128"/>
        <v>2.2770833333333331</v>
      </c>
      <c r="AU382" s="28">
        <f t="shared" si="128"/>
        <v>2.2770833333333331</v>
      </c>
      <c r="AV382" s="28">
        <f t="shared" si="128"/>
        <v>2.2770833333333331</v>
      </c>
      <c r="AW382" s="28">
        <f t="shared" si="128"/>
        <v>2.2770833333333331</v>
      </c>
      <c r="AX382" s="28">
        <f t="shared" si="128"/>
        <v>2.2770833333333331</v>
      </c>
      <c r="AY382" s="28">
        <f t="shared" si="128"/>
        <v>2.2770833333333331</v>
      </c>
      <c r="AZ382" s="28">
        <f t="shared" si="128"/>
        <v>2.2770833333333331</v>
      </c>
      <c r="BA382" s="28">
        <f t="shared" si="128"/>
        <v>2.2770833333333331</v>
      </c>
      <c r="BB382" s="28">
        <f t="shared" si="128"/>
        <v>2.2770833333333331</v>
      </c>
      <c r="BC382" s="28">
        <f t="shared" si="128"/>
        <v>2.2770833333333331</v>
      </c>
      <c r="BD382" s="28">
        <f t="shared" si="128"/>
        <v>2.2770833333333331</v>
      </c>
      <c r="BE382" s="28">
        <f t="shared" si="128"/>
        <v>2.2770833333333331</v>
      </c>
      <c r="BF382" s="28">
        <f t="shared" si="128"/>
        <v>2.2770833333333331</v>
      </c>
      <c r="BG382" s="28">
        <f t="shared" si="128"/>
        <v>2.2770833333333331</v>
      </c>
      <c r="BH382" s="28">
        <f t="shared" si="128"/>
        <v>2.2770833333333331</v>
      </c>
      <c r="BI382" s="28">
        <f t="shared" si="128"/>
        <v>2.2770833333333331</v>
      </c>
      <c r="BJ382" s="28">
        <f t="shared" si="128"/>
        <v>2.2770833333333331</v>
      </c>
      <c r="BK382" s="28">
        <f t="shared" si="128"/>
        <v>2.2770833333333331</v>
      </c>
      <c r="BL382" s="28">
        <f t="shared" si="128"/>
        <v>2.2770833333333331</v>
      </c>
      <c r="BM382" s="28">
        <f t="shared" si="128"/>
        <v>2.2770833333333331</v>
      </c>
      <c r="BN382" s="28">
        <f t="shared" si="128"/>
        <v>2.2770833333333331</v>
      </c>
      <c r="BO382" s="28">
        <f t="shared" si="128"/>
        <v>2.2770833333333331</v>
      </c>
      <c r="BP382" s="28">
        <f t="shared" si="128"/>
        <v>2.2770833333333331</v>
      </c>
      <c r="BQ382" s="28">
        <f t="shared" si="128"/>
        <v>2.2770833333333331</v>
      </c>
      <c r="BR382" s="28">
        <f t="shared" si="128"/>
        <v>2.2770833333333331</v>
      </c>
      <c r="BS382" s="28">
        <f t="shared" si="128"/>
        <v>2.2770833333333331</v>
      </c>
      <c r="BT382" s="28">
        <f t="shared" si="128"/>
        <v>2.2770833333333331</v>
      </c>
      <c r="BU382" s="28">
        <f t="shared" si="128"/>
        <v>2.2770833333333331</v>
      </c>
      <c r="BV382" s="28">
        <f t="shared" si="128"/>
        <v>2.2770833333333331</v>
      </c>
      <c r="BW382" s="28">
        <f t="shared" si="128"/>
        <v>2.2770833333333331</v>
      </c>
      <c r="BX382" s="28">
        <f t="shared" si="128"/>
        <v>2.2770833333333331</v>
      </c>
      <c r="BY382" s="28">
        <f t="shared" si="128"/>
        <v>2.2770833333333331</v>
      </c>
      <c r="BZ382" s="28">
        <f t="shared" si="128"/>
        <v>2.2770833333333331</v>
      </c>
      <c r="CA382" s="28">
        <f t="shared" si="128"/>
        <v>2.2770833333333331</v>
      </c>
      <c r="CB382" s="28">
        <f t="shared" si="128"/>
        <v>2.2770833333333331</v>
      </c>
    </row>
    <row r="383" spans="1:80" ht="15" hidden="1" customHeight="1">
      <c r="A383" s="1">
        <v>10049167</v>
      </c>
      <c r="B383" s="5">
        <v>41575.47146990741</v>
      </c>
      <c r="C383" s="5">
        <v>41682</v>
      </c>
      <c r="D383" s="5">
        <v>42487.568854166668</v>
      </c>
      <c r="E383" s="7">
        <v>0</v>
      </c>
      <c r="F383" s="3" t="s">
        <v>5</v>
      </c>
      <c r="G383" s="3" t="s">
        <v>217</v>
      </c>
      <c r="H383" s="3" t="s">
        <v>214</v>
      </c>
      <c r="K383" s="2"/>
      <c r="L383" s="2"/>
    </row>
    <row r="384" spans="1:80" ht="15" hidden="1" customHeight="1">
      <c r="A384" s="1">
        <v>1020313</v>
      </c>
      <c r="B384" s="5">
        <v>42045.582291666666</v>
      </c>
      <c r="C384" s="5">
        <v>42369</v>
      </c>
      <c r="D384" s="5">
        <v>42495.520567129628</v>
      </c>
      <c r="E384" s="7">
        <v>0</v>
      </c>
      <c r="F384" s="3" t="s">
        <v>4</v>
      </c>
      <c r="G384" s="3" t="s">
        <v>217</v>
      </c>
      <c r="H384" s="3" t="s">
        <v>214</v>
      </c>
      <c r="K384" s="2"/>
      <c r="L384" s="2"/>
    </row>
    <row r="385" spans="1:81" ht="15" hidden="1" customHeight="1">
      <c r="A385" s="1">
        <v>1020312</v>
      </c>
      <c r="B385" s="5">
        <v>42045.575613425928</v>
      </c>
      <c r="C385" s="5">
        <v>42185</v>
      </c>
      <c r="D385" s="5">
        <v>42495.520879629628</v>
      </c>
      <c r="E385" s="7">
        <v>0</v>
      </c>
      <c r="F385" s="3" t="s">
        <v>4</v>
      </c>
      <c r="G385" s="3" t="s">
        <v>217</v>
      </c>
      <c r="H385" s="3" t="s">
        <v>214</v>
      </c>
      <c r="K385" s="2"/>
      <c r="L385" s="2"/>
    </row>
    <row r="386" spans="1:81" ht="15" hidden="1" customHeight="1">
      <c r="A386" s="1">
        <v>1020314</v>
      </c>
      <c r="B386" s="5">
        <v>42045.586365740739</v>
      </c>
      <c r="C386" s="5">
        <v>42368</v>
      </c>
      <c r="D386" s="5">
        <v>42495.52107638889</v>
      </c>
      <c r="E386" s="7">
        <v>0</v>
      </c>
      <c r="F386" s="3" t="s">
        <v>4</v>
      </c>
      <c r="G386" s="3" t="s">
        <v>217</v>
      </c>
      <c r="H386" s="3" t="s">
        <v>214</v>
      </c>
      <c r="K386" s="2"/>
      <c r="L386" s="2"/>
    </row>
    <row r="387" spans="1:81" ht="15" customHeight="1">
      <c r="A387" s="1">
        <v>10051507</v>
      </c>
      <c r="B387" s="5">
        <v>42107.592245370368</v>
      </c>
      <c r="C387" s="5">
        <v>42353</v>
      </c>
      <c r="D387" s="5">
        <v>42506.433275462965</v>
      </c>
      <c r="E387" s="7">
        <v>1585.49</v>
      </c>
      <c r="F387" s="3" t="s">
        <v>5</v>
      </c>
      <c r="G387" s="3" t="s">
        <v>167</v>
      </c>
      <c r="H387" s="3" t="s">
        <v>178</v>
      </c>
      <c r="K387" s="2"/>
      <c r="L387" s="2"/>
      <c r="AR387" s="28">
        <f>($E387*($H$1/12)/2)</f>
        <v>6.606208333333333</v>
      </c>
      <c r="AS387" s="28">
        <f>($E387*($H$1/12))</f>
        <v>13.212416666666666</v>
      </c>
      <c r="AT387" s="28">
        <f t="shared" ref="AT387:CB387" si="129">($E387*($H$1/12))</f>
        <v>13.212416666666666</v>
      </c>
      <c r="AU387" s="28">
        <f t="shared" si="129"/>
        <v>13.212416666666666</v>
      </c>
      <c r="AV387" s="28">
        <f t="shared" si="129"/>
        <v>13.212416666666666</v>
      </c>
      <c r="AW387" s="28">
        <f t="shared" si="129"/>
        <v>13.212416666666666</v>
      </c>
      <c r="AX387" s="28">
        <f t="shared" si="129"/>
        <v>13.212416666666666</v>
      </c>
      <c r="AY387" s="28">
        <f t="shared" si="129"/>
        <v>13.212416666666666</v>
      </c>
      <c r="AZ387" s="28">
        <f t="shared" si="129"/>
        <v>13.212416666666666</v>
      </c>
      <c r="BA387" s="28">
        <f t="shared" si="129"/>
        <v>13.212416666666666</v>
      </c>
      <c r="BB387" s="28">
        <f t="shared" si="129"/>
        <v>13.212416666666666</v>
      </c>
      <c r="BC387" s="28">
        <f t="shared" si="129"/>
        <v>13.212416666666666</v>
      </c>
      <c r="BD387" s="28">
        <f t="shared" si="129"/>
        <v>13.212416666666666</v>
      </c>
      <c r="BE387" s="28">
        <f t="shared" si="129"/>
        <v>13.212416666666666</v>
      </c>
      <c r="BF387" s="28">
        <f t="shared" si="129"/>
        <v>13.212416666666666</v>
      </c>
      <c r="BG387" s="28">
        <f t="shared" si="129"/>
        <v>13.212416666666666</v>
      </c>
      <c r="BH387" s="28">
        <f t="shared" si="129"/>
        <v>13.212416666666666</v>
      </c>
      <c r="BI387" s="28">
        <f t="shared" si="129"/>
        <v>13.212416666666666</v>
      </c>
      <c r="BJ387" s="28">
        <f t="shared" si="129"/>
        <v>13.212416666666666</v>
      </c>
      <c r="BK387" s="28">
        <f t="shared" si="129"/>
        <v>13.212416666666666</v>
      </c>
      <c r="BL387" s="28">
        <f t="shared" si="129"/>
        <v>13.212416666666666</v>
      </c>
      <c r="BM387" s="28">
        <f t="shared" si="129"/>
        <v>13.212416666666666</v>
      </c>
      <c r="BN387" s="28">
        <f t="shared" si="129"/>
        <v>13.212416666666666</v>
      </c>
      <c r="BO387" s="28">
        <f t="shared" si="129"/>
        <v>13.212416666666666</v>
      </c>
      <c r="BP387" s="28">
        <f t="shared" si="129"/>
        <v>13.212416666666666</v>
      </c>
      <c r="BQ387" s="28">
        <f t="shared" si="129"/>
        <v>13.212416666666666</v>
      </c>
      <c r="BR387" s="28">
        <f t="shared" si="129"/>
        <v>13.212416666666666</v>
      </c>
      <c r="BS387" s="28">
        <f t="shared" si="129"/>
        <v>13.212416666666666</v>
      </c>
      <c r="BT387" s="28">
        <f t="shared" si="129"/>
        <v>13.212416666666666</v>
      </c>
      <c r="BU387" s="28">
        <f t="shared" si="129"/>
        <v>13.212416666666666</v>
      </c>
      <c r="BV387" s="28">
        <f t="shared" si="129"/>
        <v>13.212416666666666</v>
      </c>
      <c r="BW387" s="28">
        <f t="shared" si="129"/>
        <v>13.212416666666666</v>
      </c>
      <c r="BX387" s="28">
        <f t="shared" si="129"/>
        <v>13.212416666666666</v>
      </c>
      <c r="BY387" s="28">
        <f t="shared" si="129"/>
        <v>13.212416666666666</v>
      </c>
      <c r="BZ387" s="28">
        <f t="shared" si="129"/>
        <v>13.212416666666666</v>
      </c>
      <c r="CA387" s="28">
        <f t="shared" si="129"/>
        <v>13.212416666666666</v>
      </c>
      <c r="CB387" s="28">
        <f t="shared" si="129"/>
        <v>13.212416666666666</v>
      </c>
    </row>
    <row r="388" spans="1:81" ht="15" hidden="1" customHeight="1">
      <c r="A388" s="1">
        <v>10052805</v>
      </c>
      <c r="B388" s="5">
        <v>42306.802615740744</v>
      </c>
      <c r="C388" s="5">
        <v>42417</v>
      </c>
      <c r="D388" s="5">
        <v>42506.434293981481</v>
      </c>
      <c r="E388" s="7">
        <v>0</v>
      </c>
      <c r="F388" s="3" t="s">
        <v>8</v>
      </c>
      <c r="G388" s="3" t="s">
        <v>217</v>
      </c>
      <c r="H388" s="3" t="s">
        <v>214</v>
      </c>
      <c r="K388" s="2"/>
      <c r="L388" s="2"/>
    </row>
    <row r="389" spans="1:81" ht="15" hidden="1" customHeight="1">
      <c r="A389" s="1" t="s">
        <v>191</v>
      </c>
      <c r="B389" s="5">
        <v>42452.683495370373</v>
      </c>
      <c r="C389" s="5">
        <v>42369</v>
      </c>
      <c r="D389" s="5">
        <v>42507.562523148146</v>
      </c>
      <c r="E389" s="7">
        <v>0</v>
      </c>
      <c r="F389" s="3" t="s">
        <v>4</v>
      </c>
      <c r="G389" s="3" t="s">
        <v>217</v>
      </c>
      <c r="H389" s="3" t="s">
        <v>214</v>
      </c>
      <c r="K389" s="2"/>
      <c r="L389" s="2"/>
    </row>
    <row r="390" spans="1:81" ht="15" hidden="1" customHeight="1">
      <c r="A390" s="1">
        <v>10051912</v>
      </c>
      <c r="B390" s="5">
        <v>42200.62667824074</v>
      </c>
      <c r="C390" s="5">
        <v>42424</v>
      </c>
      <c r="D390" s="5">
        <v>42515.352280092593</v>
      </c>
      <c r="E390" s="7">
        <v>0</v>
      </c>
      <c r="F390" s="3" t="s">
        <v>0</v>
      </c>
      <c r="G390" s="3" t="s">
        <v>217</v>
      </c>
      <c r="H390" s="3" t="s">
        <v>214</v>
      </c>
      <c r="K390" s="2"/>
      <c r="L390" s="2"/>
    </row>
    <row r="391" spans="1:81" ht="15" hidden="1" customHeight="1">
      <c r="A391" s="1">
        <v>10051583</v>
      </c>
      <c r="B391" s="5">
        <v>42135.630069444444</v>
      </c>
      <c r="C391" s="5">
        <v>42285</v>
      </c>
      <c r="D391" s="5">
        <v>42515.35255787037</v>
      </c>
      <c r="E391" s="7">
        <v>0</v>
      </c>
      <c r="F391" s="3" t="s">
        <v>5</v>
      </c>
      <c r="G391" s="3" t="s">
        <v>217</v>
      </c>
      <c r="H391" s="3" t="s">
        <v>214</v>
      </c>
      <c r="K391" s="2"/>
      <c r="L391" s="2"/>
    </row>
    <row r="392" spans="1:81" ht="15" hidden="1" customHeight="1">
      <c r="A392" s="1">
        <v>10053940</v>
      </c>
      <c r="B392" s="5">
        <v>42341.55128472222</v>
      </c>
      <c r="C392" s="5">
        <v>42400</v>
      </c>
      <c r="D392" s="5">
        <v>42515.388622685183</v>
      </c>
      <c r="E392" s="7">
        <v>0</v>
      </c>
      <c r="F392" s="3" t="s">
        <v>8</v>
      </c>
      <c r="G392" s="3" t="s">
        <v>217</v>
      </c>
      <c r="H392" s="3" t="s">
        <v>214</v>
      </c>
      <c r="K392" s="2"/>
      <c r="L392" s="2"/>
    </row>
    <row r="393" spans="1:81" ht="15" hidden="1" customHeight="1">
      <c r="A393" s="12">
        <v>10053861</v>
      </c>
      <c r="B393" s="5">
        <v>42320.417534722219</v>
      </c>
      <c r="C393" s="5">
        <v>42369</v>
      </c>
      <c r="D393" s="5">
        <v>42515.461516203701</v>
      </c>
      <c r="E393" s="7">
        <v>0</v>
      </c>
      <c r="F393" s="3" t="s">
        <v>8</v>
      </c>
      <c r="G393" s="3" t="s">
        <v>217</v>
      </c>
      <c r="H393" s="3" t="s">
        <v>214</v>
      </c>
      <c r="K393" s="2"/>
      <c r="L393" s="2"/>
    </row>
    <row r="394" spans="1:81" ht="15" customHeight="1">
      <c r="A394" s="1">
        <v>10051010</v>
      </c>
      <c r="B394" s="5">
        <v>42017.726145833331</v>
      </c>
      <c r="C394" s="5">
        <v>42318</v>
      </c>
      <c r="D394" s="5">
        <v>42515.467743055553</v>
      </c>
      <c r="E394" s="7">
        <v>221.54</v>
      </c>
      <c r="F394" s="3" t="s">
        <v>7</v>
      </c>
      <c r="G394" s="3" t="s">
        <v>179</v>
      </c>
      <c r="H394" s="3" t="s">
        <v>178</v>
      </c>
      <c r="K394" s="2"/>
      <c r="L394" s="2"/>
      <c r="AQ394" s="28">
        <f>($E394*($H$1/12)/2)</f>
        <v>0.92308333333333326</v>
      </c>
      <c r="AR394" s="28">
        <f>($E394*($H$1/12))</f>
        <v>1.8461666666666665</v>
      </c>
      <c r="AS394" s="28">
        <f t="shared" ref="AS394:CB394" si="130">($E394*($H$1/12))</f>
        <v>1.8461666666666665</v>
      </c>
      <c r="AT394" s="28">
        <f t="shared" si="130"/>
        <v>1.8461666666666665</v>
      </c>
      <c r="AU394" s="28">
        <f t="shared" si="130"/>
        <v>1.8461666666666665</v>
      </c>
      <c r="AV394" s="28">
        <f t="shared" si="130"/>
        <v>1.8461666666666665</v>
      </c>
      <c r="AW394" s="28">
        <f t="shared" si="130"/>
        <v>1.8461666666666665</v>
      </c>
      <c r="AX394" s="28">
        <f t="shared" si="130"/>
        <v>1.8461666666666665</v>
      </c>
      <c r="AY394" s="28">
        <f t="shared" si="130"/>
        <v>1.8461666666666665</v>
      </c>
      <c r="AZ394" s="28">
        <f t="shared" si="130"/>
        <v>1.8461666666666665</v>
      </c>
      <c r="BA394" s="28">
        <f t="shared" si="130"/>
        <v>1.8461666666666665</v>
      </c>
      <c r="BB394" s="28">
        <f t="shared" si="130"/>
        <v>1.8461666666666665</v>
      </c>
      <c r="BC394" s="28">
        <f t="shared" si="130"/>
        <v>1.8461666666666665</v>
      </c>
      <c r="BD394" s="28">
        <f t="shared" si="130"/>
        <v>1.8461666666666665</v>
      </c>
      <c r="BE394" s="28">
        <f t="shared" si="130"/>
        <v>1.8461666666666665</v>
      </c>
      <c r="BF394" s="28">
        <f t="shared" si="130"/>
        <v>1.8461666666666665</v>
      </c>
      <c r="BG394" s="28">
        <f t="shared" si="130"/>
        <v>1.8461666666666665</v>
      </c>
      <c r="BH394" s="28">
        <f t="shared" si="130"/>
        <v>1.8461666666666665</v>
      </c>
      <c r="BI394" s="28">
        <f t="shared" si="130"/>
        <v>1.8461666666666665</v>
      </c>
      <c r="BJ394" s="28">
        <f t="shared" si="130"/>
        <v>1.8461666666666665</v>
      </c>
      <c r="BK394" s="28">
        <f t="shared" si="130"/>
        <v>1.8461666666666665</v>
      </c>
      <c r="BL394" s="28">
        <f t="shared" si="130"/>
        <v>1.8461666666666665</v>
      </c>
      <c r="BM394" s="28">
        <f t="shared" si="130"/>
        <v>1.8461666666666665</v>
      </c>
      <c r="BN394" s="28">
        <f t="shared" si="130"/>
        <v>1.8461666666666665</v>
      </c>
      <c r="BO394" s="28">
        <f t="shared" si="130"/>
        <v>1.8461666666666665</v>
      </c>
      <c r="BP394" s="28">
        <f t="shared" si="130"/>
        <v>1.8461666666666665</v>
      </c>
      <c r="BQ394" s="28">
        <f t="shared" si="130"/>
        <v>1.8461666666666665</v>
      </c>
      <c r="BR394" s="28">
        <f t="shared" si="130"/>
        <v>1.8461666666666665</v>
      </c>
      <c r="BS394" s="28">
        <f t="shared" si="130"/>
        <v>1.8461666666666665</v>
      </c>
      <c r="BT394" s="28">
        <f t="shared" si="130"/>
        <v>1.8461666666666665</v>
      </c>
      <c r="BU394" s="28">
        <f t="shared" si="130"/>
        <v>1.8461666666666665</v>
      </c>
      <c r="BV394" s="28">
        <f t="shared" si="130"/>
        <v>1.8461666666666665</v>
      </c>
      <c r="BW394" s="28">
        <f t="shared" si="130"/>
        <v>1.8461666666666665</v>
      </c>
      <c r="BX394" s="28">
        <f t="shared" si="130"/>
        <v>1.8461666666666665</v>
      </c>
      <c r="BY394" s="28">
        <f t="shared" si="130"/>
        <v>1.8461666666666665</v>
      </c>
      <c r="BZ394" s="28">
        <f t="shared" si="130"/>
        <v>1.8461666666666665</v>
      </c>
      <c r="CA394" s="28">
        <f t="shared" si="130"/>
        <v>1.8461666666666665</v>
      </c>
      <c r="CB394" s="28">
        <f t="shared" si="130"/>
        <v>1.8461666666666665</v>
      </c>
    </row>
    <row r="395" spans="1:81" ht="15" hidden="1" customHeight="1">
      <c r="A395" s="1">
        <v>10054204</v>
      </c>
      <c r="B395" s="5">
        <v>42373.705925925926</v>
      </c>
      <c r="C395" s="5">
        <v>42401</v>
      </c>
      <c r="D395" s="5">
        <v>42522.481446759259</v>
      </c>
      <c r="E395" s="7">
        <v>0</v>
      </c>
      <c r="F395" s="3" t="s">
        <v>8</v>
      </c>
      <c r="G395" s="3" t="s">
        <v>217</v>
      </c>
      <c r="H395" s="3" t="s">
        <v>214</v>
      </c>
      <c r="K395" s="2"/>
      <c r="L395" s="2"/>
    </row>
    <row r="396" spans="1:81" ht="15" hidden="1" customHeight="1">
      <c r="A396" s="1">
        <v>10054210</v>
      </c>
      <c r="B396" s="5">
        <v>42374.693240740744</v>
      </c>
      <c r="C396" s="5">
        <v>42401</v>
      </c>
      <c r="D396" s="5">
        <v>42522.481956018521</v>
      </c>
      <c r="E396" s="7">
        <v>0</v>
      </c>
      <c r="F396" s="3" t="s">
        <v>185</v>
      </c>
      <c r="G396" s="3" t="s">
        <v>217</v>
      </c>
      <c r="H396" s="3" t="s">
        <v>214</v>
      </c>
      <c r="K396" s="2"/>
      <c r="L396" s="2"/>
    </row>
    <row r="397" spans="1:81" ht="15" customHeight="1">
      <c r="A397" s="1" t="s">
        <v>2</v>
      </c>
      <c r="B397" s="5">
        <v>42439.597245370373</v>
      </c>
      <c r="C397" s="5">
        <v>42429</v>
      </c>
      <c r="D397" s="5">
        <v>42522.482523148145</v>
      </c>
      <c r="E397" s="4">
        <v>2262</v>
      </c>
      <c r="F397" s="3" t="s">
        <v>0</v>
      </c>
      <c r="G397" s="3" t="s">
        <v>122</v>
      </c>
      <c r="H397" s="3" t="s">
        <v>112</v>
      </c>
      <c r="K397" s="2"/>
      <c r="L397" s="2"/>
      <c r="AT397" s="28">
        <f>($E397*($H$1/12)/2)</f>
        <v>9.4250000000000007</v>
      </c>
      <c r="AU397" s="28">
        <f>($E397*($H$1/12))</f>
        <v>18.850000000000001</v>
      </c>
      <c r="AV397" s="28">
        <f t="shared" ref="AV397:CB397" si="131">($E397*($H$1/12))</f>
        <v>18.850000000000001</v>
      </c>
      <c r="AW397" s="28">
        <f t="shared" si="131"/>
        <v>18.850000000000001</v>
      </c>
      <c r="AX397" s="28">
        <f t="shared" si="131"/>
        <v>18.850000000000001</v>
      </c>
      <c r="AY397" s="28">
        <f t="shared" si="131"/>
        <v>18.850000000000001</v>
      </c>
      <c r="AZ397" s="28">
        <f t="shared" si="131"/>
        <v>18.850000000000001</v>
      </c>
      <c r="BA397" s="28">
        <f t="shared" si="131"/>
        <v>18.850000000000001</v>
      </c>
      <c r="BB397" s="28">
        <f t="shared" si="131"/>
        <v>18.850000000000001</v>
      </c>
      <c r="BC397" s="28">
        <f t="shared" si="131"/>
        <v>18.850000000000001</v>
      </c>
      <c r="BD397" s="28">
        <f t="shared" si="131"/>
        <v>18.850000000000001</v>
      </c>
      <c r="BE397" s="28">
        <f t="shared" si="131"/>
        <v>18.850000000000001</v>
      </c>
      <c r="BF397" s="28">
        <f t="shared" si="131"/>
        <v>18.850000000000001</v>
      </c>
      <c r="BG397" s="28">
        <f t="shared" si="131"/>
        <v>18.850000000000001</v>
      </c>
      <c r="BH397" s="28">
        <f t="shared" si="131"/>
        <v>18.850000000000001</v>
      </c>
      <c r="BI397" s="28">
        <f t="shared" si="131"/>
        <v>18.850000000000001</v>
      </c>
      <c r="BJ397" s="28">
        <f t="shared" si="131"/>
        <v>18.850000000000001</v>
      </c>
      <c r="BK397" s="28">
        <f t="shared" si="131"/>
        <v>18.850000000000001</v>
      </c>
      <c r="BL397" s="28">
        <f t="shared" si="131"/>
        <v>18.850000000000001</v>
      </c>
      <c r="BM397" s="28">
        <f t="shared" si="131"/>
        <v>18.850000000000001</v>
      </c>
      <c r="BN397" s="28">
        <f t="shared" si="131"/>
        <v>18.850000000000001</v>
      </c>
      <c r="BO397" s="28">
        <f t="shared" si="131"/>
        <v>18.850000000000001</v>
      </c>
      <c r="BP397" s="28">
        <f t="shared" si="131"/>
        <v>18.850000000000001</v>
      </c>
      <c r="BQ397" s="28">
        <f t="shared" si="131"/>
        <v>18.850000000000001</v>
      </c>
      <c r="BR397" s="28">
        <f t="shared" si="131"/>
        <v>18.850000000000001</v>
      </c>
      <c r="BS397" s="28">
        <f t="shared" si="131"/>
        <v>18.850000000000001</v>
      </c>
      <c r="BT397" s="28">
        <f t="shared" si="131"/>
        <v>18.850000000000001</v>
      </c>
      <c r="BU397" s="28">
        <f t="shared" si="131"/>
        <v>18.850000000000001</v>
      </c>
      <c r="BV397" s="28">
        <f t="shared" si="131"/>
        <v>18.850000000000001</v>
      </c>
      <c r="BW397" s="28">
        <f t="shared" si="131"/>
        <v>18.850000000000001</v>
      </c>
      <c r="BX397" s="28">
        <f t="shared" si="131"/>
        <v>18.850000000000001</v>
      </c>
      <c r="BY397" s="28">
        <f t="shared" si="131"/>
        <v>18.850000000000001</v>
      </c>
      <c r="BZ397" s="28">
        <f t="shared" si="131"/>
        <v>18.850000000000001</v>
      </c>
      <c r="CA397" s="28">
        <f t="shared" si="131"/>
        <v>18.850000000000001</v>
      </c>
      <c r="CB397" s="28">
        <f t="shared" si="131"/>
        <v>18.850000000000001</v>
      </c>
      <c r="CC397" s="3" t="s">
        <v>232</v>
      </c>
    </row>
    <row r="398" spans="1:81" ht="180" customHeight="1">
      <c r="A398" s="1">
        <v>10050999</v>
      </c>
      <c r="B398" s="5">
        <v>42013.692476851851</v>
      </c>
      <c r="C398" s="5">
        <v>42369</v>
      </c>
      <c r="D398" s="5">
        <v>42522.482951388891</v>
      </c>
      <c r="E398" s="4">
        <v>25948.16</v>
      </c>
      <c r="F398" s="3" t="s">
        <v>7</v>
      </c>
      <c r="G398" s="9" t="s">
        <v>107</v>
      </c>
      <c r="H398" s="3" t="s">
        <v>103</v>
      </c>
      <c r="K398" s="2"/>
      <c r="L398" s="2"/>
      <c r="AR398" s="28">
        <f>($E398*($H$1/12)/2)</f>
        <v>108.11733333333333</v>
      </c>
      <c r="AS398" s="28">
        <f>($E398*($H$1/12))</f>
        <v>216.23466666666667</v>
      </c>
      <c r="AT398" s="28">
        <f t="shared" ref="AT398:CB398" si="132">($E398*($H$1/12))</f>
        <v>216.23466666666667</v>
      </c>
      <c r="AU398" s="28">
        <f t="shared" si="132"/>
        <v>216.23466666666667</v>
      </c>
      <c r="AV398" s="28">
        <f t="shared" si="132"/>
        <v>216.23466666666667</v>
      </c>
      <c r="AW398" s="28">
        <f t="shared" si="132"/>
        <v>216.23466666666667</v>
      </c>
      <c r="AX398" s="28">
        <f t="shared" si="132"/>
        <v>216.23466666666667</v>
      </c>
      <c r="AY398" s="28">
        <f t="shared" si="132"/>
        <v>216.23466666666667</v>
      </c>
      <c r="AZ398" s="28">
        <f t="shared" si="132"/>
        <v>216.23466666666667</v>
      </c>
      <c r="BA398" s="28">
        <f t="shared" si="132"/>
        <v>216.23466666666667</v>
      </c>
      <c r="BB398" s="28">
        <f t="shared" si="132"/>
        <v>216.23466666666667</v>
      </c>
      <c r="BC398" s="28">
        <f t="shared" si="132"/>
        <v>216.23466666666667</v>
      </c>
      <c r="BD398" s="28">
        <f t="shared" si="132"/>
        <v>216.23466666666667</v>
      </c>
      <c r="BE398" s="28">
        <f t="shared" si="132"/>
        <v>216.23466666666667</v>
      </c>
      <c r="BF398" s="28">
        <f t="shared" si="132"/>
        <v>216.23466666666667</v>
      </c>
      <c r="BG398" s="28">
        <f t="shared" si="132"/>
        <v>216.23466666666667</v>
      </c>
      <c r="BH398" s="28">
        <f t="shared" si="132"/>
        <v>216.23466666666667</v>
      </c>
      <c r="BI398" s="28">
        <f t="shared" si="132"/>
        <v>216.23466666666667</v>
      </c>
      <c r="BJ398" s="28">
        <f t="shared" si="132"/>
        <v>216.23466666666667</v>
      </c>
      <c r="BK398" s="28">
        <f t="shared" si="132"/>
        <v>216.23466666666667</v>
      </c>
      <c r="BL398" s="28">
        <f t="shared" si="132"/>
        <v>216.23466666666667</v>
      </c>
      <c r="BM398" s="28">
        <f t="shared" si="132"/>
        <v>216.23466666666667</v>
      </c>
      <c r="BN398" s="28">
        <f t="shared" si="132"/>
        <v>216.23466666666667</v>
      </c>
      <c r="BO398" s="28">
        <f t="shared" si="132"/>
        <v>216.23466666666667</v>
      </c>
      <c r="BP398" s="28">
        <f t="shared" si="132"/>
        <v>216.23466666666667</v>
      </c>
      <c r="BQ398" s="28">
        <f t="shared" si="132"/>
        <v>216.23466666666667</v>
      </c>
      <c r="BR398" s="28">
        <f t="shared" si="132"/>
        <v>216.23466666666667</v>
      </c>
      <c r="BS398" s="28">
        <f t="shared" si="132"/>
        <v>216.23466666666667</v>
      </c>
      <c r="BT398" s="28">
        <f t="shared" si="132"/>
        <v>216.23466666666667</v>
      </c>
      <c r="BU398" s="28">
        <f t="shared" si="132"/>
        <v>216.23466666666667</v>
      </c>
      <c r="BV398" s="28">
        <f t="shared" si="132"/>
        <v>216.23466666666667</v>
      </c>
      <c r="BW398" s="28">
        <f t="shared" si="132"/>
        <v>216.23466666666667</v>
      </c>
      <c r="BX398" s="28">
        <f t="shared" si="132"/>
        <v>216.23466666666667</v>
      </c>
      <c r="BY398" s="28">
        <f t="shared" si="132"/>
        <v>216.23466666666667</v>
      </c>
      <c r="BZ398" s="28">
        <f t="shared" si="132"/>
        <v>216.23466666666667</v>
      </c>
      <c r="CA398" s="28">
        <f t="shared" si="132"/>
        <v>216.23466666666667</v>
      </c>
      <c r="CB398" s="28">
        <f t="shared" si="132"/>
        <v>216.23466666666667</v>
      </c>
    </row>
    <row r="399" spans="1:81" ht="15" hidden="1" customHeight="1">
      <c r="A399" s="1">
        <v>10050761</v>
      </c>
      <c r="B399" s="5">
        <v>41933.4059837963</v>
      </c>
      <c r="C399" s="5">
        <v>42339</v>
      </c>
      <c r="D399" s="5">
        <v>42522.486770833333</v>
      </c>
      <c r="E399" s="4">
        <v>0</v>
      </c>
      <c r="F399" s="3" t="s">
        <v>6</v>
      </c>
      <c r="G399" s="3" t="s">
        <v>217</v>
      </c>
      <c r="H399" s="3" t="s">
        <v>82</v>
      </c>
      <c r="K399" s="2"/>
      <c r="L399" s="2"/>
    </row>
    <row r="400" spans="1:81" ht="15" hidden="1" customHeight="1">
      <c r="A400" s="1">
        <v>10054340</v>
      </c>
      <c r="B400" s="5">
        <v>42404.487870370373</v>
      </c>
      <c r="C400" s="5">
        <v>42445</v>
      </c>
      <c r="D400" s="5">
        <v>42522.48715277778</v>
      </c>
      <c r="E400" s="7">
        <v>0</v>
      </c>
      <c r="F400" s="3" t="s">
        <v>184</v>
      </c>
      <c r="G400" s="3" t="s">
        <v>217</v>
      </c>
      <c r="H400" s="3" t="s">
        <v>214</v>
      </c>
      <c r="K400" s="2"/>
      <c r="L400" s="2"/>
    </row>
    <row r="401" spans="1:12" ht="15" hidden="1" customHeight="1">
      <c r="A401" s="1">
        <v>10054295</v>
      </c>
      <c r="B401" s="5">
        <v>42389.428541666668</v>
      </c>
      <c r="C401" s="5">
        <v>42423</v>
      </c>
      <c r="D401" s="5">
        <v>42522.487511574072</v>
      </c>
      <c r="E401" s="7">
        <v>0</v>
      </c>
      <c r="F401" s="3" t="s">
        <v>184</v>
      </c>
      <c r="G401" s="3" t="s">
        <v>217</v>
      </c>
      <c r="H401" s="3" t="s">
        <v>214</v>
      </c>
      <c r="K401" s="2"/>
      <c r="L401" s="2"/>
    </row>
    <row r="402" spans="1:12" ht="15" hidden="1" customHeight="1">
      <c r="A402" s="1">
        <v>10052465</v>
      </c>
      <c r="B402" s="5">
        <v>42305.346956018519</v>
      </c>
      <c r="C402" s="5">
        <v>42409</v>
      </c>
      <c r="D402" s="5">
        <v>42522.487870370373</v>
      </c>
      <c r="E402" s="7">
        <v>0</v>
      </c>
      <c r="F402" s="3" t="s">
        <v>0</v>
      </c>
      <c r="G402" s="3" t="s">
        <v>217</v>
      </c>
      <c r="H402" s="3" t="s">
        <v>214</v>
      </c>
      <c r="K402" s="2"/>
      <c r="L402" s="2"/>
    </row>
    <row r="403" spans="1:12" ht="15" hidden="1" customHeight="1">
      <c r="A403" s="1" t="s">
        <v>196</v>
      </c>
      <c r="B403" s="5">
        <v>42444.687152777777</v>
      </c>
      <c r="C403" s="5">
        <v>42369</v>
      </c>
      <c r="D403" s="5">
        <v>42522.488576388889</v>
      </c>
      <c r="E403" s="7">
        <v>0</v>
      </c>
      <c r="F403" s="3" t="s">
        <v>0</v>
      </c>
      <c r="G403" s="3" t="s">
        <v>217</v>
      </c>
      <c r="H403" s="3" t="s">
        <v>214</v>
      </c>
      <c r="K403" s="2"/>
      <c r="L403" s="2"/>
    </row>
    <row r="404" spans="1:12" ht="15" hidden="1" customHeight="1">
      <c r="A404" s="1" t="s">
        <v>193</v>
      </c>
      <c r="B404" s="5">
        <v>42439.603784722225</v>
      </c>
      <c r="C404" s="5">
        <v>42403</v>
      </c>
      <c r="D404" s="5">
        <v>42522.488888888889</v>
      </c>
      <c r="E404" s="7">
        <v>0</v>
      </c>
      <c r="F404" s="3" t="s">
        <v>0</v>
      </c>
      <c r="G404" s="3" t="s">
        <v>217</v>
      </c>
      <c r="H404" s="3" t="s">
        <v>214</v>
      </c>
      <c r="K404" s="2"/>
      <c r="L404" s="2"/>
    </row>
    <row r="405" spans="1:12" ht="15" hidden="1" customHeight="1">
      <c r="A405" s="1">
        <v>10050991</v>
      </c>
      <c r="B405" s="5">
        <v>42012.390277777777</v>
      </c>
      <c r="C405" s="5">
        <v>42308</v>
      </c>
      <c r="D405" s="5">
        <v>42536.4919212963</v>
      </c>
      <c r="E405" s="7">
        <v>0</v>
      </c>
      <c r="F405" s="3" t="s">
        <v>7</v>
      </c>
      <c r="G405" s="3" t="s">
        <v>217</v>
      </c>
      <c r="H405" s="3" t="s">
        <v>214</v>
      </c>
      <c r="K405" s="2"/>
      <c r="L405" s="2"/>
    </row>
    <row r="406" spans="1:12" ht="15" hidden="1" customHeight="1">
      <c r="A406" s="1">
        <v>10050506</v>
      </c>
      <c r="B406" s="5">
        <v>41849.538506944446</v>
      </c>
      <c r="C406" s="5">
        <v>42369</v>
      </c>
      <c r="D406" s="5">
        <v>42536.492199074077</v>
      </c>
      <c r="E406" s="7">
        <v>0</v>
      </c>
      <c r="F406" s="3" t="s">
        <v>0</v>
      </c>
      <c r="G406" s="3" t="s">
        <v>217</v>
      </c>
      <c r="H406" s="3" t="s">
        <v>214</v>
      </c>
      <c r="K406" s="2"/>
      <c r="L406" s="2"/>
    </row>
    <row r="407" spans="1:12" ht="15" hidden="1" customHeight="1">
      <c r="A407" s="1" t="s">
        <v>192</v>
      </c>
      <c r="B407" s="5">
        <v>42452.682511574072</v>
      </c>
      <c r="C407" s="5">
        <v>42369</v>
      </c>
      <c r="D407" s="5">
        <v>42536.497673611113</v>
      </c>
      <c r="E407" s="7">
        <v>0</v>
      </c>
      <c r="F407" s="3" t="s">
        <v>0</v>
      </c>
      <c r="G407" s="3" t="s">
        <v>217</v>
      </c>
      <c r="H407" s="3" t="s">
        <v>214</v>
      </c>
      <c r="K407" s="2"/>
      <c r="L407" s="2"/>
    </row>
    <row r="408" spans="1:12" ht="15" hidden="1" customHeight="1">
      <c r="A408" s="1" t="s">
        <v>195</v>
      </c>
      <c r="B408" s="5">
        <v>42439.610983796294</v>
      </c>
      <c r="C408" s="5">
        <v>42409</v>
      </c>
      <c r="D408" s="5">
        <v>42536.499085648145</v>
      </c>
      <c r="E408" s="7">
        <v>0</v>
      </c>
      <c r="F408" s="3" t="s">
        <v>0</v>
      </c>
      <c r="G408" s="3" t="s">
        <v>217</v>
      </c>
      <c r="H408" s="3" t="s">
        <v>214</v>
      </c>
      <c r="K408" s="2"/>
      <c r="L408" s="2"/>
    </row>
    <row r="409" spans="1:12" ht="15" hidden="1" customHeight="1">
      <c r="A409" s="1" t="s">
        <v>189</v>
      </c>
      <c r="B409" s="5">
        <v>42439.600254629629</v>
      </c>
      <c r="C409" s="5">
        <v>42453</v>
      </c>
      <c r="D409" s="5">
        <v>42536.499710648146</v>
      </c>
      <c r="E409" s="7">
        <v>0</v>
      </c>
      <c r="F409" s="3" t="s">
        <v>0</v>
      </c>
      <c r="G409" s="3" t="s">
        <v>217</v>
      </c>
      <c r="H409" s="3" t="s">
        <v>214</v>
      </c>
      <c r="K409" s="2"/>
      <c r="L409" s="2"/>
    </row>
    <row r="410" spans="1:12" ht="15" hidden="1" customHeight="1">
      <c r="A410" s="1" t="s">
        <v>187</v>
      </c>
      <c r="B410" s="5">
        <v>42439.597951388889</v>
      </c>
      <c r="C410" s="5">
        <v>42453</v>
      </c>
      <c r="D410" s="5">
        <v>42536.500196759262</v>
      </c>
      <c r="E410" s="7">
        <v>0</v>
      </c>
      <c r="F410" s="3" t="s">
        <v>0</v>
      </c>
      <c r="G410" s="3" t="s">
        <v>217</v>
      </c>
      <c r="H410" s="3" t="s">
        <v>214</v>
      </c>
      <c r="K410" s="2"/>
      <c r="L410" s="2"/>
    </row>
    <row r="411" spans="1:12" ht="15" hidden="1" customHeight="1">
      <c r="A411" s="1" t="s">
        <v>190</v>
      </c>
      <c r="B411" s="5">
        <v>42439.601145833331</v>
      </c>
      <c r="C411" s="5">
        <v>42460</v>
      </c>
      <c r="D411" s="5">
        <v>42536.500694444447</v>
      </c>
      <c r="E411" s="7">
        <v>0</v>
      </c>
      <c r="F411" s="3" t="s">
        <v>0</v>
      </c>
      <c r="G411" s="3" t="s">
        <v>217</v>
      </c>
      <c r="H411" s="3" t="s">
        <v>214</v>
      </c>
      <c r="K411" s="2"/>
      <c r="L411" s="2"/>
    </row>
    <row r="412" spans="1:12" ht="15" hidden="1" customHeight="1">
      <c r="A412" s="1">
        <v>10051045</v>
      </c>
      <c r="B412" s="5">
        <v>42025.453946759262</v>
      </c>
      <c r="C412" s="5">
        <v>42354</v>
      </c>
      <c r="D412" s="5">
        <v>42536.501666666663</v>
      </c>
      <c r="E412" s="7">
        <v>0</v>
      </c>
      <c r="F412" s="3" t="s">
        <v>7</v>
      </c>
      <c r="G412" s="3" t="s">
        <v>217</v>
      </c>
      <c r="H412" s="3" t="s">
        <v>214</v>
      </c>
      <c r="K412" s="2"/>
      <c r="L412" s="2"/>
    </row>
    <row r="413" spans="1:12" ht="15" hidden="1" customHeight="1">
      <c r="A413" s="1">
        <v>10048688</v>
      </c>
      <c r="B413" s="5">
        <v>41456</v>
      </c>
      <c r="C413" s="5">
        <v>42292</v>
      </c>
      <c r="D413" s="5">
        <v>42536.542430555557</v>
      </c>
      <c r="E413" s="7">
        <v>0</v>
      </c>
      <c r="F413" s="3" t="s">
        <v>5</v>
      </c>
      <c r="G413" s="3" t="s">
        <v>217</v>
      </c>
      <c r="H413" s="3" t="s">
        <v>214</v>
      </c>
      <c r="K413" s="2"/>
      <c r="L413" s="2"/>
    </row>
    <row r="414" spans="1:12" ht="15" hidden="1" customHeight="1">
      <c r="A414" s="1">
        <v>10051866</v>
      </c>
      <c r="B414" s="5">
        <v>42186.390949074077</v>
      </c>
      <c r="C414" s="5">
        <v>42359</v>
      </c>
      <c r="D414" s="5">
        <v>42543.937997685185</v>
      </c>
      <c r="E414" s="7">
        <v>0</v>
      </c>
      <c r="F414" s="3" t="s">
        <v>0</v>
      </c>
      <c r="G414" s="3" t="s">
        <v>217</v>
      </c>
      <c r="H414" s="3" t="s">
        <v>214</v>
      </c>
      <c r="K414" s="2"/>
      <c r="L414" s="2"/>
    </row>
    <row r="415" spans="1:12" ht="15" hidden="1" customHeight="1">
      <c r="A415" s="1">
        <v>1011432</v>
      </c>
      <c r="B415" s="5">
        <v>41837</v>
      </c>
      <c r="C415" s="5">
        <v>42035</v>
      </c>
      <c r="D415" s="5">
        <v>42543.938969907409</v>
      </c>
      <c r="E415" s="7">
        <v>0</v>
      </c>
      <c r="F415" s="3" t="s">
        <v>0</v>
      </c>
      <c r="G415" s="3" t="s">
        <v>217</v>
      </c>
      <c r="H415" s="3" t="s">
        <v>214</v>
      </c>
      <c r="K415" s="2"/>
      <c r="L415" s="2"/>
    </row>
    <row r="416" spans="1:12" ht="15" hidden="1" customHeight="1">
      <c r="A416" s="1">
        <v>1011688</v>
      </c>
      <c r="B416" s="5">
        <v>41897</v>
      </c>
      <c r="C416" s="5">
        <v>42247</v>
      </c>
      <c r="D416" s="5">
        <v>42543.938981481479</v>
      </c>
      <c r="E416" s="7">
        <v>0</v>
      </c>
      <c r="F416" s="3" t="s">
        <v>0</v>
      </c>
      <c r="G416" s="3" t="s">
        <v>217</v>
      </c>
      <c r="H416" s="3" t="s">
        <v>214</v>
      </c>
      <c r="K416" s="2"/>
      <c r="L416" s="2"/>
    </row>
    <row r="417" spans="1:81" ht="15" customHeight="1">
      <c r="A417" s="1">
        <v>10053935</v>
      </c>
      <c r="B417" s="5">
        <v>42339.495462962965</v>
      </c>
      <c r="C417" s="5">
        <v>42370</v>
      </c>
      <c r="D417" s="5">
        <v>42544.635833333334</v>
      </c>
      <c r="E417" s="4">
        <v>14116.63</v>
      </c>
      <c r="F417" s="3" t="s">
        <v>8</v>
      </c>
      <c r="G417" s="3" t="s">
        <v>101</v>
      </c>
      <c r="H417" s="3" t="s">
        <v>58</v>
      </c>
      <c r="K417" s="2"/>
      <c r="L417" s="2"/>
      <c r="AS417" s="28">
        <f>($E417*($H$1/12)/2)</f>
        <v>58.819291666666665</v>
      </c>
      <c r="AT417" s="28">
        <f>($E417*($H$1/12))</f>
        <v>117.63858333333333</v>
      </c>
      <c r="AU417" s="28">
        <f t="shared" ref="AU417:CB417" si="133">($E417*($H$1/12))</f>
        <v>117.63858333333333</v>
      </c>
      <c r="AV417" s="28">
        <f t="shared" si="133"/>
        <v>117.63858333333333</v>
      </c>
      <c r="AW417" s="28">
        <f t="shared" si="133"/>
        <v>117.63858333333333</v>
      </c>
      <c r="AX417" s="28">
        <f t="shared" si="133"/>
        <v>117.63858333333333</v>
      </c>
      <c r="AY417" s="28">
        <f t="shared" si="133"/>
        <v>117.63858333333333</v>
      </c>
      <c r="AZ417" s="28">
        <f t="shared" si="133"/>
        <v>117.63858333333333</v>
      </c>
      <c r="BA417" s="28">
        <f t="shared" si="133"/>
        <v>117.63858333333333</v>
      </c>
      <c r="BB417" s="28">
        <f t="shared" si="133"/>
        <v>117.63858333333333</v>
      </c>
      <c r="BC417" s="28">
        <f t="shared" si="133"/>
        <v>117.63858333333333</v>
      </c>
      <c r="BD417" s="28">
        <f t="shared" si="133"/>
        <v>117.63858333333333</v>
      </c>
      <c r="BE417" s="28">
        <f t="shared" si="133"/>
        <v>117.63858333333333</v>
      </c>
      <c r="BF417" s="28">
        <f t="shared" si="133"/>
        <v>117.63858333333333</v>
      </c>
      <c r="BG417" s="28">
        <f t="shared" si="133"/>
        <v>117.63858333333333</v>
      </c>
      <c r="BH417" s="28">
        <f t="shared" si="133"/>
        <v>117.63858333333333</v>
      </c>
      <c r="BI417" s="28">
        <f t="shared" si="133"/>
        <v>117.63858333333333</v>
      </c>
      <c r="BJ417" s="28">
        <f t="shared" si="133"/>
        <v>117.63858333333333</v>
      </c>
      <c r="BK417" s="28">
        <f t="shared" si="133"/>
        <v>117.63858333333333</v>
      </c>
      <c r="BL417" s="28">
        <f t="shared" si="133"/>
        <v>117.63858333333333</v>
      </c>
      <c r="BM417" s="28">
        <f t="shared" si="133"/>
        <v>117.63858333333333</v>
      </c>
      <c r="BN417" s="28">
        <f t="shared" si="133"/>
        <v>117.63858333333333</v>
      </c>
      <c r="BO417" s="28">
        <f t="shared" si="133"/>
        <v>117.63858333333333</v>
      </c>
      <c r="BP417" s="28">
        <f t="shared" si="133"/>
        <v>117.63858333333333</v>
      </c>
      <c r="BQ417" s="28">
        <f t="shared" si="133"/>
        <v>117.63858333333333</v>
      </c>
      <c r="BR417" s="28">
        <f t="shared" si="133"/>
        <v>117.63858333333333</v>
      </c>
      <c r="BS417" s="28">
        <f t="shared" si="133"/>
        <v>117.63858333333333</v>
      </c>
      <c r="BT417" s="28">
        <f t="shared" si="133"/>
        <v>117.63858333333333</v>
      </c>
      <c r="BU417" s="28">
        <f t="shared" si="133"/>
        <v>117.63858333333333</v>
      </c>
      <c r="BV417" s="28">
        <f t="shared" si="133"/>
        <v>117.63858333333333</v>
      </c>
      <c r="BW417" s="28">
        <f t="shared" si="133"/>
        <v>117.63858333333333</v>
      </c>
      <c r="BX417" s="28">
        <f t="shared" si="133"/>
        <v>117.63858333333333</v>
      </c>
      <c r="BY417" s="28">
        <f t="shared" si="133"/>
        <v>117.63858333333333</v>
      </c>
      <c r="BZ417" s="28">
        <f t="shared" si="133"/>
        <v>117.63858333333333</v>
      </c>
      <c r="CA417" s="28">
        <f t="shared" si="133"/>
        <v>117.63858333333333</v>
      </c>
      <c r="CB417" s="28">
        <f t="shared" si="133"/>
        <v>117.63858333333333</v>
      </c>
      <c r="CC417" s="3" t="s">
        <v>232</v>
      </c>
    </row>
    <row r="418" spans="1:81" ht="15" hidden="1" customHeight="1">
      <c r="A418" s="1">
        <v>10053105</v>
      </c>
      <c r="B418" s="5">
        <v>42310.425023148149</v>
      </c>
      <c r="C418" s="5">
        <v>42353</v>
      </c>
      <c r="D418" s="5">
        <v>42544.63658564815</v>
      </c>
      <c r="E418" s="7">
        <v>0</v>
      </c>
      <c r="F418" s="3" t="s">
        <v>8</v>
      </c>
      <c r="G418" s="3" t="s">
        <v>217</v>
      </c>
      <c r="H418" s="3" t="s">
        <v>214</v>
      </c>
      <c r="K418" s="2"/>
      <c r="L418" s="2"/>
    </row>
    <row r="419" spans="1:81" ht="15" hidden="1" customHeight="1">
      <c r="A419" s="1">
        <v>10049343</v>
      </c>
      <c r="B419" s="5">
        <v>41619.402731481481</v>
      </c>
      <c r="C419" s="5">
        <v>42369</v>
      </c>
      <c r="D419" s="5">
        <v>42544.637754629628</v>
      </c>
      <c r="E419" s="7">
        <v>0</v>
      </c>
      <c r="F419" s="3" t="s">
        <v>5</v>
      </c>
      <c r="G419" s="3" t="s">
        <v>217</v>
      </c>
      <c r="H419" s="3" t="s">
        <v>214</v>
      </c>
      <c r="K419" s="2"/>
      <c r="L419" s="2"/>
    </row>
    <row r="420" spans="1:81" ht="15" hidden="1" customHeight="1">
      <c r="A420" s="1">
        <v>1020163</v>
      </c>
      <c r="B420" s="5">
        <v>42013.443124999998</v>
      </c>
      <c r="C420" s="5">
        <v>42369</v>
      </c>
      <c r="D420" s="5">
        <v>42544.70175925926</v>
      </c>
      <c r="E420" s="7">
        <v>0</v>
      </c>
      <c r="F420" s="3" t="s">
        <v>0</v>
      </c>
      <c r="G420" s="3" t="s">
        <v>217</v>
      </c>
      <c r="H420" s="3" t="s">
        <v>214</v>
      </c>
      <c r="K420" s="2"/>
      <c r="L420" s="2"/>
    </row>
    <row r="421" spans="1:81" ht="15" hidden="1" customHeight="1">
      <c r="A421" s="1">
        <v>10052075</v>
      </c>
      <c r="B421" s="5">
        <v>42223.571701388886</v>
      </c>
      <c r="C421" s="5">
        <v>42400</v>
      </c>
      <c r="D421" s="5">
        <v>42556.629340277781</v>
      </c>
      <c r="E421" s="7">
        <v>0</v>
      </c>
      <c r="F421" s="3" t="s">
        <v>0</v>
      </c>
      <c r="G421" s="3" t="s">
        <v>217</v>
      </c>
      <c r="H421" s="3" t="s">
        <v>214</v>
      </c>
      <c r="K421" s="2"/>
      <c r="L421" s="2"/>
    </row>
    <row r="422" spans="1:81" ht="15" customHeight="1">
      <c r="A422" s="1">
        <v>10053893</v>
      </c>
      <c r="B422" s="5">
        <v>42326.785995370374</v>
      </c>
      <c r="C422" s="5">
        <v>42352</v>
      </c>
      <c r="D422" s="5">
        <v>42569.563159722224</v>
      </c>
      <c r="E422" s="4">
        <v>5752.79</v>
      </c>
      <c r="F422" s="3" t="s">
        <v>8</v>
      </c>
      <c r="G422" s="3" t="s">
        <v>70</v>
      </c>
      <c r="H422" s="3" t="s">
        <v>67</v>
      </c>
      <c r="K422" s="2"/>
      <c r="L422" s="2"/>
      <c r="AR422" s="28">
        <f>($E422*($H$1/12)/2)</f>
        <v>23.969958333333334</v>
      </c>
      <c r="AS422" s="28">
        <f>($E422*($H$1/12))</f>
        <v>47.939916666666669</v>
      </c>
      <c r="AT422" s="28">
        <f t="shared" ref="AT422:CB422" si="134">($E422*($H$1/12))</f>
        <v>47.939916666666669</v>
      </c>
      <c r="AU422" s="28">
        <f t="shared" si="134"/>
        <v>47.939916666666669</v>
      </c>
      <c r="AV422" s="28">
        <f t="shared" si="134"/>
        <v>47.939916666666669</v>
      </c>
      <c r="AW422" s="28">
        <f t="shared" si="134"/>
        <v>47.939916666666669</v>
      </c>
      <c r="AX422" s="28">
        <f t="shared" si="134"/>
        <v>47.939916666666669</v>
      </c>
      <c r="AY422" s="28">
        <f t="shared" si="134"/>
        <v>47.939916666666669</v>
      </c>
      <c r="AZ422" s="28">
        <f t="shared" si="134"/>
        <v>47.939916666666669</v>
      </c>
      <c r="BA422" s="28">
        <f t="shared" si="134"/>
        <v>47.939916666666669</v>
      </c>
      <c r="BB422" s="28">
        <f t="shared" si="134"/>
        <v>47.939916666666669</v>
      </c>
      <c r="BC422" s="28">
        <f t="shared" si="134"/>
        <v>47.939916666666669</v>
      </c>
      <c r="BD422" s="28">
        <f t="shared" si="134"/>
        <v>47.939916666666669</v>
      </c>
      <c r="BE422" s="28">
        <f t="shared" si="134"/>
        <v>47.939916666666669</v>
      </c>
      <c r="BF422" s="28">
        <f t="shared" si="134"/>
        <v>47.939916666666669</v>
      </c>
      <c r="BG422" s="28">
        <f t="shared" si="134"/>
        <v>47.939916666666669</v>
      </c>
      <c r="BH422" s="28">
        <f t="shared" si="134"/>
        <v>47.939916666666669</v>
      </c>
      <c r="BI422" s="28">
        <f t="shared" si="134"/>
        <v>47.939916666666669</v>
      </c>
      <c r="BJ422" s="28">
        <f t="shared" si="134"/>
        <v>47.939916666666669</v>
      </c>
      <c r="BK422" s="28">
        <f t="shared" si="134"/>
        <v>47.939916666666669</v>
      </c>
      <c r="BL422" s="28">
        <f t="shared" si="134"/>
        <v>47.939916666666669</v>
      </c>
      <c r="BM422" s="28">
        <f t="shared" si="134"/>
        <v>47.939916666666669</v>
      </c>
      <c r="BN422" s="28">
        <f t="shared" si="134"/>
        <v>47.939916666666669</v>
      </c>
      <c r="BO422" s="28">
        <f t="shared" si="134"/>
        <v>47.939916666666669</v>
      </c>
      <c r="BP422" s="28">
        <f t="shared" si="134"/>
        <v>47.939916666666669</v>
      </c>
      <c r="BQ422" s="28">
        <f t="shared" si="134"/>
        <v>47.939916666666669</v>
      </c>
      <c r="BR422" s="28">
        <f t="shared" si="134"/>
        <v>47.939916666666669</v>
      </c>
      <c r="BS422" s="28">
        <f t="shared" si="134"/>
        <v>47.939916666666669</v>
      </c>
      <c r="BT422" s="28">
        <f t="shared" si="134"/>
        <v>47.939916666666669</v>
      </c>
      <c r="BU422" s="28">
        <f t="shared" si="134"/>
        <v>47.939916666666669</v>
      </c>
      <c r="BV422" s="28">
        <f t="shared" si="134"/>
        <v>47.939916666666669</v>
      </c>
      <c r="BW422" s="28">
        <f t="shared" si="134"/>
        <v>47.939916666666669</v>
      </c>
      <c r="BX422" s="28">
        <f t="shared" si="134"/>
        <v>47.939916666666669</v>
      </c>
      <c r="BY422" s="28">
        <f t="shared" si="134"/>
        <v>47.939916666666669</v>
      </c>
      <c r="BZ422" s="28">
        <f t="shared" si="134"/>
        <v>47.939916666666669</v>
      </c>
      <c r="CA422" s="28">
        <f t="shared" si="134"/>
        <v>47.939916666666669</v>
      </c>
      <c r="CB422" s="28">
        <f t="shared" si="134"/>
        <v>47.939916666666669</v>
      </c>
    </row>
    <row r="423" spans="1:81" ht="15" hidden="1" customHeight="1">
      <c r="A423" s="12">
        <v>10053892</v>
      </c>
      <c r="B423" s="5">
        <v>42326.761342592596</v>
      </c>
      <c r="C423" s="5">
        <v>42342</v>
      </c>
      <c r="D423" s="5">
        <v>42569.564016203702</v>
      </c>
      <c r="E423" s="11">
        <v>0</v>
      </c>
      <c r="F423" s="3" t="s">
        <v>8</v>
      </c>
      <c r="G423" s="3" t="s">
        <v>217</v>
      </c>
      <c r="H423" s="3" t="s">
        <v>112</v>
      </c>
      <c r="K423" s="2"/>
      <c r="L423" s="2"/>
    </row>
    <row r="424" spans="1:81" ht="15" hidden="1" customHeight="1">
      <c r="A424" s="1">
        <v>10053963</v>
      </c>
      <c r="B424" s="5">
        <v>42353.443067129629</v>
      </c>
      <c r="C424" s="5">
        <v>42489</v>
      </c>
      <c r="D424" s="5">
        <v>42576.905416666668</v>
      </c>
      <c r="E424" s="7">
        <v>0</v>
      </c>
      <c r="F424" s="3" t="s">
        <v>8</v>
      </c>
      <c r="G424" s="3" t="s">
        <v>217</v>
      </c>
      <c r="H424" s="3" t="s">
        <v>214</v>
      </c>
      <c r="K424" s="2"/>
      <c r="L424" s="2"/>
    </row>
    <row r="425" spans="1:81" ht="15" customHeight="1">
      <c r="A425" s="1" t="s">
        <v>3</v>
      </c>
      <c r="B425" s="5">
        <v>42439.611956018518</v>
      </c>
      <c r="C425" s="5">
        <v>42465</v>
      </c>
      <c r="D425" s="5">
        <v>42579.411122685182</v>
      </c>
      <c r="E425" s="4">
        <v>5876.64</v>
      </c>
      <c r="F425" s="3" t="s">
        <v>0</v>
      </c>
      <c r="G425" s="3" t="s">
        <v>123</v>
      </c>
      <c r="H425" s="3" t="s">
        <v>112</v>
      </c>
      <c r="K425" s="2"/>
      <c r="L425" s="2"/>
      <c r="AV425" s="28">
        <f>($E425*($H$1/12)/2)</f>
        <v>24.486000000000001</v>
      </c>
      <c r="AW425" s="28">
        <f>($E425*($H$1/12))</f>
        <v>48.972000000000001</v>
      </c>
      <c r="CC425" s="3" t="s">
        <v>232</v>
      </c>
    </row>
    <row r="426" spans="1:81" ht="15" hidden="1" customHeight="1">
      <c r="A426" s="1">
        <v>10051048</v>
      </c>
      <c r="B426" s="5">
        <v>42025.558993055558</v>
      </c>
      <c r="C426" s="5">
        <v>42309</v>
      </c>
      <c r="D426" s="5">
        <v>42579.427083333336</v>
      </c>
      <c r="E426" s="7">
        <v>0</v>
      </c>
      <c r="F426" s="3" t="s">
        <v>7</v>
      </c>
      <c r="G426" s="3" t="s">
        <v>217</v>
      </c>
      <c r="H426" s="3" t="s">
        <v>214</v>
      </c>
      <c r="K426" s="2"/>
      <c r="L426" s="2"/>
    </row>
    <row r="427" spans="1:81" ht="15" hidden="1" customHeight="1">
      <c r="A427" s="1">
        <v>10051847</v>
      </c>
      <c r="B427" s="5">
        <v>42181.457199074073</v>
      </c>
      <c r="C427" s="5">
        <v>42461</v>
      </c>
      <c r="D427" s="5">
        <v>42579.427719907406</v>
      </c>
      <c r="E427" s="7">
        <v>0</v>
      </c>
      <c r="F427" s="3" t="s">
        <v>5</v>
      </c>
      <c r="G427" s="3" t="s">
        <v>217</v>
      </c>
      <c r="H427" s="3" t="s">
        <v>214</v>
      </c>
      <c r="K427" s="2"/>
      <c r="L427" s="2"/>
    </row>
    <row r="428" spans="1:81" ht="15" hidden="1" customHeight="1">
      <c r="A428" s="1" t="s">
        <v>188</v>
      </c>
      <c r="B428" s="5">
        <v>42439.598692129628</v>
      </c>
      <c r="C428" s="5">
        <v>42536</v>
      </c>
      <c r="D428" s="5">
        <v>42583.373981481483</v>
      </c>
      <c r="E428" s="7">
        <v>0</v>
      </c>
      <c r="F428" s="3" t="s">
        <v>0</v>
      </c>
      <c r="G428" s="3" t="s">
        <v>217</v>
      </c>
      <c r="H428" s="3" t="s">
        <v>214</v>
      </c>
      <c r="K428" s="2"/>
      <c r="L428" s="2"/>
    </row>
    <row r="429" spans="1:81" ht="15" hidden="1" customHeight="1">
      <c r="A429" s="1">
        <v>10055688</v>
      </c>
      <c r="B429" s="5">
        <v>42536.530659722222</v>
      </c>
      <c r="C429" s="5">
        <v>42496</v>
      </c>
      <c r="D429" s="5">
        <v>42583.375717592593</v>
      </c>
      <c r="E429" s="7">
        <v>0</v>
      </c>
      <c r="F429" s="3" t="s">
        <v>6</v>
      </c>
      <c r="G429" s="3" t="s">
        <v>217</v>
      </c>
      <c r="H429" s="3" t="s">
        <v>214</v>
      </c>
      <c r="K429" s="2"/>
      <c r="L429" s="2"/>
    </row>
    <row r="430" spans="1:81" ht="15" hidden="1" customHeight="1">
      <c r="A430" s="1">
        <v>1020370</v>
      </c>
      <c r="B430" s="5">
        <v>42053.689305555556</v>
      </c>
      <c r="C430" s="5">
        <v>42079</v>
      </c>
      <c r="D430" s="5">
        <v>42585.437835648147</v>
      </c>
      <c r="E430" s="7">
        <v>0</v>
      </c>
      <c r="F430" s="3" t="s">
        <v>4</v>
      </c>
      <c r="G430" s="3" t="s">
        <v>217</v>
      </c>
      <c r="H430" s="3" t="s">
        <v>214</v>
      </c>
      <c r="K430" s="2"/>
      <c r="L430" s="2"/>
    </row>
    <row r="431" spans="1:81" ht="15" hidden="1" customHeight="1">
      <c r="A431" s="1">
        <v>10050908</v>
      </c>
      <c r="B431" s="5">
        <v>41969.689814814818</v>
      </c>
      <c r="C431" s="5">
        <v>42459</v>
      </c>
      <c r="D431" s="5">
        <v>42604.594363425924</v>
      </c>
      <c r="E431" s="4">
        <v>0</v>
      </c>
      <c r="F431" s="3" t="s">
        <v>6</v>
      </c>
      <c r="G431" s="3" t="s">
        <v>217</v>
      </c>
      <c r="H431" s="3" t="s">
        <v>42</v>
      </c>
      <c r="K431" s="2"/>
      <c r="L431" s="2"/>
    </row>
    <row r="432" spans="1:81" ht="240" customHeight="1">
      <c r="A432" s="1">
        <v>10051026</v>
      </c>
      <c r="B432" s="5">
        <v>42020.701435185183</v>
      </c>
      <c r="C432" s="5">
        <v>42356</v>
      </c>
      <c r="D432" s="5">
        <v>42604.596030092594</v>
      </c>
      <c r="E432" s="2">
        <f>5320.58+2127.98+6392.09+10647.59+1055.88+7955.45+100.8+3069.18+20133.83+6110.21</f>
        <v>62913.590000000004</v>
      </c>
      <c r="F432" s="3" t="s">
        <v>7</v>
      </c>
      <c r="G432" s="10" t="s">
        <v>153</v>
      </c>
      <c r="H432" s="3" t="s">
        <v>178</v>
      </c>
      <c r="K432" s="2"/>
      <c r="L432" s="2"/>
      <c r="AR432" s="28">
        <f>($E432*($H$1/12)/2)</f>
        <v>262.13995833333337</v>
      </c>
      <c r="AS432" s="28">
        <f>($E432*($H$1/12))</f>
        <v>524.27991666666674</v>
      </c>
      <c r="AT432" s="28">
        <f t="shared" ref="AT432:CB434" si="135">($E432*($H$1/12))</f>
        <v>524.27991666666674</v>
      </c>
      <c r="AU432" s="28">
        <f t="shared" si="135"/>
        <v>524.27991666666674</v>
      </c>
      <c r="AV432" s="28">
        <f t="shared" si="135"/>
        <v>524.27991666666674</v>
      </c>
      <c r="AW432" s="28">
        <f t="shared" si="135"/>
        <v>524.27991666666674</v>
      </c>
      <c r="AX432" s="28">
        <f t="shared" si="135"/>
        <v>524.27991666666674</v>
      </c>
      <c r="AY432" s="28">
        <f t="shared" si="135"/>
        <v>524.27991666666674</v>
      </c>
      <c r="AZ432" s="28">
        <f t="shared" si="135"/>
        <v>524.27991666666674</v>
      </c>
      <c r="BA432" s="28">
        <f t="shared" si="135"/>
        <v>524.27991666666674</v>
      </c>
      <c r="BB432" s="28">
        <f t="shared" si="135"/>
        <v>524.27991666666674</v>
      </c>
      <c r="BC432" s="28">
        <f t="shared" si="135"/>
        <v>524.27991666666674</v>
      </c>
      <c r="BD432" s="28">
        <f t="shared" si="135"/>
        <v>524.27991666666674</v>
      </c>
      <c r="BE432" s="28">
        <f t="shared" si="135"/>
        <v>524.27991666666674</v>
      </c>
      <c r="BF432" s="28">
        <f t="shared" si="135"/>
        <v>524.27991666666674</v>
      </c>
      <c r="BG432" s="28">
        <f t="shared" si="135"/>
        <v>524.27991666666674</v>
      </c>
      <c r="BH432" s="28">
        <f t="shared" si="135"/>
        <v>524.27991666666674</v>
      </c>
      <c r="BI432" s="28">
        <f t="shared" si="135"/>
        <v>524.27991666666674</v>
      </c>
      <c r="BJ432" s="28">
        <f t="shared" si="135"/>
        <v>524.27991666666674</v>
      </c>
      <c r="BK432" s="28">
        <f t="shared" si="135"/>
        <v>524.27991666666674</v>
      </c>
      <c r="BL432" s="28">
        <f t="shared" si="135"/>
        <v>524.27991666666674</v>
      </c>
      <c r="BM432" s="28">
        <f t="shared" si="135"/>
        <v>524.27991666666674</v>
      </c>
      <c r="BN432" s="28">
        <f t="shared" si="135"/>
        <v>524.27991666666674</v>
      </c>
      <c r="BO432" s="28">
        <f t="shared" si="135"/>
        <v>524.27991666666674</v>
      </c>
      <c r="BP432" s="28">
        <f t="shared" si="135"/>
        <v>524.27991666666674</v>
      </c>
      <c r="BQ432" s="28">
        <f t="shared" si="135"/>
        <v>524.27991666666674</v>
      </c>
      <c r="BR432" s="28">
        <f t="shared" si="135"/>
        <v>524.27991666666674</v>
      </c>
      <c r="BS432" s="28">
        <f t="shared" si="135"/>
        <v>524.27991666666674</v>
      </c>
      <c r="BT432" s="28">
        <f t="shared" si="135"/>
        <v>524.27991666666674</v>
      </c>
      <c r="BU432" s="28">
        <f t="shared" si="135"/>
        <v>524.27991666666674</v>
      </c>
      <c r="BV432" s="28">
        <f t="shared" si="135"/>
        <v>524.27991666666674</v>
      </c>
      <c r="BW432" s="28">
        <f t="shared" si="135"/>
        <v>524.27991666666674</v>
      </c>
      <c r="BX432" s="28">
        <f t="shared" si="135"/>
        <v>524.27991666666674</v>
      </c>
      <c r="BY432" s="28">
        <f t="shared" si="135"/>
        <v>524.27991666666674</v>
      </c>
      <c r="BZ432" s="28">
        <f t="shared" si="135"/>
        <v>524.27991666666674</v>
      </c>
      <c r="CA432" s="28">
        <f t="shared" si="135"/>
        <v>524.27991666666674</v>
      </c>
      <c r="CB432" s="28">
        <f t="shared" si="135"/>
        <v>524.27991666666674</v>
      </c>
    </row>
    <row r="433" spans="1:81" ht="15" customHeight="1">
      <c r="A433" s="1">
        <v>10050656</v>
      </c>
      <c r="B433" s="5">
        <v>41876.442384259259</v>
      </c>
      <c r="C433" s="5">
        <v>42156</v>
      </c>
      <c r="D433" s="5">
        <v>42604.597638888888</v>
      </c>
      <c r="E433" s="4">
        <v>3194.08</v>
      </c>
      <c r="F433" s="3" t="s">
        <v>0</v>
      </c>
      <c r="G433" s="3" t="s">
        <v>121</v>
      </c>
      <c r="H433" s="3" t="s">
        <v>119</v>
      </c>
      <c r="K433" s="2"/>
      <c r="L433" s="2"/>
      <c r="AL433" s="28">
        <f>($E433*($H$1/12)/2)</f>
        <v>13.308666666666666</v>
      </c>
      <c r="AM433" s="28">
        <f>($E433*($H$1/12))</f>
        <v>26.617333333333331</v>
      </c>
      <c r="AN433" s="28">
        <f t="shared" ref="AN433:AS433" si="136">($E433*($H$1/12))</f>
        <v>26.617333333333331</v>
      </c>
      <c r="AO433" s="28">
        <f t="shared" si="136"/>
        <v>26.617333333333331</v>
      </c>
      <c r="AP433" s="28">
        <f t="shared" si="136"/>
        <v>26.617333333333331</v>
      </c>
      <c r="AQ433" s="28">
        <f t="shared" si="136"/>
        <v>26.617333333333331</v>
      </c>
      <c r="AR433" s="28">
        <f t="shared" si="136"/>
        <v>26.617333333333331</v>
      </c>
      <c r="AS433" s="28">
        <f t="shared" si="136"/>
        <v>26.617333333333331</v>
      </c>
      <c r="AT433" s="28">
        <f t="shared" si="135"/>
        <v>26.617333333333331</v>
      </c>
      <c r="AU433" s="28">
        <f t="shared" si="135"/>
        <v>26.617333333333331</v>
      </c>
      <c r="AV433" s="28">
        <f t="shared" si="135"/>
        <v>26.617333333333331</v>
      </c>
      <c r="AW433" s="28">
        <f t="shared" si="135"/>
        <v>26.617333333333331</v>
      </c>
      <c r="AX433" s="28">
        <f t="shared" si="135"/>
        <v>26.617333333333331</v>
      </c>
      <c r="AY433" s="28">
        <f t="shared" si="135"/>
        <v>26.617333333333331</v>
      </c>
      <c r="AZ433" s="28">
        <f t="shared" si="135"/>
        <v>26.617333333333331</v>
      </c>
      <c r="BA433" s="28">
        <f t="shared" si="135"/>
        <v>26.617333333333331</v>
      </c>
      <c r="BB433" s="28">
        <f t="shared" si="135"/>
        <v>26.617333333333331</v>
      </c>
      <c r="BC433" s="28">
        <f t="shared" si="135"/>
        <v>26.617333333333331</v>
      </c>
      <c r="BD433" s="28">
        <f t="shared" si="135"/>
        <v>26.617333333333331</v>
      </c>
      <c r="BE433" s="28">
        <f t="shared" si="135"/>
        <v>26.617333333333331</v>
      </c>
      <c r="BF433" s="28">
        <f t="shared" si="135"/>
        <v>26.617333333333331</v>
      </c>
      <c r="BG433" s="28">
        <f t="shared" si="135"/>
        <v>26.617333333333331</v>
      </c>
      <c r="BH433" s="28">
        <f t="shared" si="135"/>
        <v>26.617333333333331</v>
      </c>
      <c r="BI433" s="28">
        <f t="shared" si="135"/>
        <v>26.617333333333331</v>
      </c>
      <c r="BJ433" s="28">
        <f t="shared" si="135"/>
        <v>26.617333333333331</v>
      </c>
      <c r="BK433" s="28">
        <f t="shared" si="135"/>
        <v>26.617333333333331</v>
      </c>
      <c r="BL433" s="28">
        <f t="shared" si="135"/>
        <v>26.617333333333331</v>
      </c>
      <c r="BM433" s="28">
        <f t="shared" si="135"/>
        <v>26.617333333333331</v>
      </c>
      <c r="BN433" s="28">
        <f t="shared" si="135"/>
        <v>26.617333333333331</v>
      </c>
      <c r="BO433" s="28">
        <f t="shared" si="135"/>
        <v>26.617333333333331</v>
      </c>
      <c r="BP433" s="28">
        <f t="shared" si="135"/>
        <v>26.617333333333331</v>
      </c>
      <c r="BQ433" s="28">
        <f t="shared" si="135"/>
        <v>26.617333333333331</v>
      </c>
      <c r="BR433" s="28">
        <f t="shared" si="135"/>
        <v>26.617333333333331</v>
      </c>
      <c r="BS433" s="28">
        <f t="shared" si="135"/>
        <v>26.617333333333331</v>
      </c>
      <c r="BT433" s="28">
        <f t="shared" si="135"/>
        <v>26.617333333333331</v>
      </c>
      <c r="BU433" s="28">
        <f t="shared" si="135"/>
        <v>26.617333333333331</v>
      </c>
      <c r="BV433" s="28">
        <f t="shared" si="135"/>
        <v>26.617333333333331</v>
      </c>
      <c r="BW433" s="28">
        <f t="shared" si="135"/>
        <v>26.617333333333331</v>
      </c>
      <c r="BX433" s="28">
        <f t="shared" si="135"/>
        <v>26.617333333333331</v>
      </c>
      <c r="BY433" s="28">
        <f t="shared" si="135"/>
        <v>26.617333333333331</v>
      </c>
      <c r="BZ433" s="28">
        <f t="shared" si="135"/>
        <v>26.617333333333331</v>
      </c>
      <c r="CA433" s="28">
        <f t="shared" si="135"/>
        <v>26.617333333333331</v>
      </c>
      <c r="CB433" s="28">
        <f t="shared" si="135"/>
        <v>26.617333333333331</v>
      </c>
    </row>
    <row r="434" spans="1:81" ht="135" customHeight="1">
      <c r="A434" s="1" t="s">
        <v>1</v>
      </c>
      <c r="B434" s="5">
        <v>42438.476875</v>
      </c>
      <c r="C434" s="5">
        <v>42460</v>
      </c>
      <c r="D434" s="5">
        <v>42604.603576388887</v>
      </c>
      <c r="E434" s="4">
        <v>30488.55</v>
      </c>
      <c r="F434" s="3" t="s">
        <v>0</v>
      </c>
      <c r="G434" s="9" t="s">
        <v>31</v>
      </c>
      <c r="H434" s="3" t="s">
        <v>26</v>
      </c>
      <c r="K434" s="2"/>
      <c r="L434" s="2"/>
      <c r="AU434" s="28">
        <f>($E434*($H$1/12)/2)</f>
        <v>127.035625</v>
      </c>
      <c r="AV434" s="28">
        <f>($E434*($H$1/12))</f>
        <v>254.07124999999999</v>
      </c>
      <c r="AW434" s="28">
        <f t="shared" si="135"/>
        <v>254.07124999999999</v>
      </c>
      <c r="AX434" s="28">
        <f t="shared" si="135"/>
        <v>254.07124999999999</v>
      </c>
      <c r="AY434" s="28">
        <f t="shared" si="135"/>
        <v>254.07124999999999</v>
      </c>
      <c r="AZ434" s="28">
        <f t="shared" si="135"/>
        <v>254.07124999999999</v>
      </c>
      <c r="BA434" s="28">
        <f t="shared" si="135"/>
        <v>254.07124999999999</v>
      </c>
      <c r="BB434" s="28">
        <f t="shared" si="135"/>
        <v>254.07124999999999</v>
      </c>
      <c r="BC434" s="28">
        <f t="shared" si="135"/>
        <v>254.07124999999999</v>
      </c>
      <c r="BD434" s="28">
        <f t="shared" si="135"/>
        <v>254.07124999999999</v>
      </c>
      <c r="BE434" s="28">
        <f t="shared" si="135"/>
        <v>254.07124999999999</v>
      </c>
      <c r="BF434" s="28">
        <f t="shared" si="135"/>
        <v>254.07124999999999</v>
      </c>
      <c r="BG434" s="28">
        <f t="shared" si="135"/>
        <v>254.07124999999999</v>
      </c>
      <c r="BH434" s="28">
        <f t="shared" si="135"/>
        <v>254.07124999999999</v>
      </c>
      <c r="BI434" s="28">
        <f t="shared" si="135"/>
        <v>254.07124999999999</v>
      </c>
      <c r="BJ434" s="28">
        <f t="shared" si="135"/>
        <v>254.07124999999999</v>
      </c>
      <c r="BK434" s="28">
        <f t="shared" si="135"/>
        <v>254.07124999999999</v>
      </c>
      <c r="BL434" s="28">
        <f t="shared" si="135"/>
        <v>254.07124999999999</v>
      </c>
      <c r="BM434" s="28">
        <f t="shared" si="135"/>
        <v>254.07124999999999</v>
      </c>
      <c r="BN434" s="28">
        <f t="shared" si="135"/>
        <v>254.07124999999999</v>
      </c>
      <c r="BO434" s="28">
        <f t="shared" si="135"/>
        <v>254.07124999999999</v>
      </c>
      <c r="BP434" s="28">
        <f t="shared" si="135"/>
        <v>254.07124999999999</v>
      </c>
      <c r="BQ434" s="28">
        <f t="shared" si="135"/>
        <v>254.07124999999999</v>
      </c>
      <c r="BR434" s="28">
        <f t="shared" si="135"/>
        <v>254.07124999999999</v>
      </c>
      <c r="BS434" s="28">
        <f t="shared" si="135"/>
        <v>254.07124999999999</v>
      </c>
      <c r="BT434" s="28">
        <f t="shared" si="135"/>
        <v>254.07124999999999</v>
      </c>
      <c r="BU434" s="28">
        <f t="shared" si="135"/>
        <v>254.07124999999999</v>
      </c>
      <c r="BV434" s="28">
        <f t="shared" si="135"/>
        <v>254.07124999999999</v>
      </c>
      <c r="BW434" s="28">
        <f t="shared" si="135"/>
        <v>254.07124999999999</v>
      </c>
      <c r="BX434" s="28">
        <f t="shared" si="135"/>
        <v>254.07124999999999</v>
      </c>
      <c r="BY434" s="28">
        <f t="shared" si="135"/>
        <v>254.07124999999999</v>
      </c>
      <c r="BZ434" s="28">
        <f t="shared" si="135"/>
        <v>254.07124999999999</v>
      </c>
      <c r="CA434" s="28">
        <f t="shared" si="135"/>
        <v>254.07124999999999</v>
      </c>
      <c r="CB434" s="28">
        <f t="shared" si="135"/>
        <v>254.07124999999999</v>
      </c>
      <c r="CC434" s="3" t="s">
        <v>232</v>
      </c>
    </row>
    <row r="435" spans="1:81" ht="15" hidden="1" customHeight="1">
      <c r="A435" s="1">
        <v>10052385</v>
      </c>
      <c r="B435" s="5">
        <v>42286.384976851848</v>
      </c>
      <c r="C435" s="5">
        <v>42248</v>
      </c>
      <c r="D435" s="5">
        <v>42604.651365740741</v>
      </c>
      <c r="E435" s="7">
        <v>0</v>
      </c>
      <c r="F435" s="3" t="s">
        <v>0</v>
      </c>
      <c r="G435" s="3" t="s">
        <v>217</v>
      </c>
      <c r="H435" s="3" t="s">
        <v>214</v>
      </c>
      <c r="K435" s="2"/>
      <c r="L435" s="2"/>
    </row>
    <row r="436" spans="1:81" ht="15" hidden="1" customHeight="1">
      <c r="A436" s="1">
        <v>10052174</v>
      </c>
      <c r="B436" s="5">
        <v>42244.357847222222</v>
      </c>
      <c r="C436" s="5">
        <v>42309</v>
      </c>
      <c r="D436" s="5">
        <v>42604.65289351852</v>
      </c>
      <c r="E436" s="7">
        <v>0</v>
      </c>
      <c r="F436" s="3" t="s">
        <v>0</v>
      </c>
      <c r="G436" s="3" t="s">
        <v>217</v>
      </c>
      <c r="H436" s="3" t="s">
        <v>214</v>
      </c>
      <c r="K436" s="2"/>
      <c r="L436" s="2"/>
    </row>
    <row r="437" spans="1:81" ht="15" hidden="1" customHeight="1">
      <c r="A437" s="1">
        <v>10050192</v>
      </c>
      <c r="B437" s="5">
        <v>41774.514537037037</v>
      </c>
      <c r="C437" s="5">
        <v>42388</v>
      </c>
      <c r="D437" s="5">
        <v>42604.672349537039</v>
      </c>
      <c r="E437" s="7">
        <v>0</v>
      </c>
      <c r="F437" s="3" t="s">
        <v>186</v>
      </c>
      <c r="G437" s="3" t="s">
        <v>217</v>
      </c>
      <c r="H437" s="3" t="s">
        <v>214</v>
      </c>
      <c r="K437" s="2"/>
      <c r="L437" s="2"/>
    </row>
    <row r="438" spans="1:81" ht="15" hidden="1" customHeight="1">
      <c r="A438" s="1">
        <v>1020711</v>
      </c>
      <c r="B438" s="5">
        <v>42117.372546296298</v>
      </c>
      <c r="C438" s="5">
        <v>42369</v>
      </c>
      <c r="D438" s="5">
        <v>42605.383472222224</v>
      </c>
      <c r="E438" s="7">
        <v>0</v>
      </c>
      <c r="F438" s="3" t="s">
        <v>4</v>
      </c>
      <c r="G438" s="3" t="s">
        <v>217</v>
      </c>
      <c r="H438" s="3" t="s">
        <v>214</v>
      </c>
      <c r="K438" s="2"/>
      <c r="L438" s="2"/>
    </row>
    <row r="439" spans="1:81" ht="15" hidden="1" customHeight="1">
      <c r="A439" s="1">
        <v>10049283</v>
      </c>
      <c r="B439" s="5">
        <v>41604.465381944443</v>
      </c>
      <c r="C439" s="5">
        <v>41969</v>
      </c>
      <c r="D439" s="5">
        <v>42605.392858796295</v>
      </c>
      <c r="E439" s="7">
        <v>0</v>
      </c>
      <c r="F439" s="3" t="s">
        <v>5</v>
      </c>
      <c r="G439" s="3" t="s">
        <v>217</v>
      </c>
      <c r="H439" s="3" t="s">
        <v>214</v>
      </c>
      <c r="K439" s="2"/>
      <c r="L439" s="2"/>
    </row>
    <row r="440" spans="1:81" ht="15" customHeight="1">
      <c r="A440" s="1">
        <v>10054310</v>
      </c>
      <c r="B440" s="5">
        <v>42397.414085648146</v>
      </c>
      <c r="C440" s="5">
        <v>42432</v>
      </c>
      <c r="D440" s="5">
        <v>42606.597395833334</v>
      </c>
      <c r="E440" s="4">
        <v>500.79</v>
      </c>
      <c r="F440" s="3" t="s">
        <v>13</v>
      </c>
      <c r="G440" s="3" t="s">
        <v>102</v>
      </c>
      <c r="H440" s="3" t="s">
        <v>58</v>
      </c>
      <c r="K440" s="2"/>
      <c r="L440" s="2"/>
      <c r="AU440" s="28">
        <f>($E440*($H$1/12)/2)</f>
        <v>2.0866250000000002</v>
      </c>
      <c r="AV440" s="28">
        <f>($E440*($H$1/12))</f>
        <v>4.1732500000000003</v>
      </c>
      <c r="AW440" s="28">
        <f t="shared" ref="AW440:CB440" si="137">($E440*($H$1/12))</f>
        <v>4.1732500000000003</v>
      </c>
      <c r="AX440" s="28">
        <f t="shared" si="137"/>
        <v>4.1732500000000003</v>
      </c>
      <c r="AY440" s="28">
        <f t="shared" si="137"/>
        <v>4.1732500000000003</v>
      </c>
      <c r="AZ440" s="28">
        <f t="shared" si="137"/>
        <v>4.1732500000000003</v>
      </c>
      <c r="BA440" s="28">
        <f t="shared" si="137"/>
        <v>4.1732500000000003</v>
      </c>
      <c r="BB440" s="28">
        <f t="shared" si="137"/>
        <v>4.1732500000000003</v>
      </c>
      <c r="BC440" s="28">
        <f t="shared" si="137"/>
        <v>4.1732500000000003</v>
      </c>
      <c r="BD440" s="28">
        <f t="shared" si="137"/>
        <v>4.1732500000000003</v>
      </c>
      <c r="BE440" s="28">
        <f t="shared" si="137"/>
        <v>4.1732500000000003</v>
      </c>
      <c r="BF440" s="28">
        <f t="shared" si="137"/>
        <v>4.1732500000000003</v>
      </c>
      <c r="BG440" s="28">
        <f t="shared" si="137"/>
        <v>4.1732500000000003</v>
      </c>
      <c r="BH440" s="28">
        <f t="shared" si="137"/>
        <v>4.1732500000000003</v>
      </c>
      <c r="BI440" s="28">
        <f t="shared" si="137"/>
        <v>4.1732500000000003</v>
      </c>
      <c r="BJ440" s="28">
        <f t="shared" si="137"/>
        <v>4.1732500000000003</v>
      </c>
      <c r="BK440" s="28">
        <f t="shared" si="137"/>
        <v>4.1732500000000003</v>
      </c>
      <c r="BL440" s="28">
        <f t="shared" si="137"/>
        <v>4.1732500000000003</v>
      </c>
      <c r="BM440" s="28">
        <f t="shared" si="137"/>
        <v>4.1732500000000003</v>
      </c>
      <c r="BN440" s="28">
        <f t="shared" si="137"/>
        <v>4.1732500000000003</v>
      </c>
      <c r="BO440" s="28">
        <f t="shared" si="137"/>
        <v>4.1732500000000003</v>
      </c>
      <c r="BP440" s="28">
        <f t="shared" si="137"/>
        <v>4.1732500000000003</v>
      </c>
      <c r="BQ440" s="28">
        <f t="shared" si="137"/>
        <v>4.1732500000000003</v>
      </c>
      <c r="BR440" s="28">
        <f t="shared" si="137"/>
        <v>4.1732500000000003</v>
      </c>
      <c r="BS440" s="28">
        <f t="shared" si="137"/>
        <v>4.1732500000000003</v>
      </c>
      <c r="BT440" s="28">
        <f t="shared" si="137"/>
        <v>4.1732500000000003</v>
      </c>
      <c r="BU440" s="28">
        <f t="shared" si="137"/>
        <v>4.1732500000000003</v>
      </c>
      <c r="BV440" s="28">
        <f t="shared" si="137"/>
        <v>4.1732500000000003</v>
      </c>
      <c r="BW440" s="28">
        <f t="shared" si="137"/>
        <v>4.1732500000000003</v>
      </c>
      <c r="BX440" s="28">
        <f t="shared" si="137"/>
        <v>4.1732500000000003</v>
      </c>
      <c r="BY440" s="28">
        <f t="shared" si="137"/>
        <v>4.1732500000000003</v>
      </c>
      <c r="BZ440" s="28">
        <f t="shared" si="137"/>
        <v>4.1732500000000003</v>
      </c>
      <c r="CA440" s="28">
        <f t="shared" si="137"/>
        <v>4.1732500000000003</v>
      </c>
      <c r="CB440" s="28">
        <f t="shared" si="137"/>
        <v>4.1732500000000003</v>
      </c>
      <c r="CC440" s="3" t="s">
        <v>232</v>
      </c>
    </row>
    <row r="441" spans="1:81" ht="15" hidden="1" customHeight="1">
      <c r="A441" s="1">
        <v>10052074</v>
      </c>
      <c r="B441" s="5">
        <v>42223.391956018517</v>
      </c>
      <c r="C441" s="5">
        <v>42348</v>
      </c>
      <c r="D441" s="5">
        <v>42606.600659722222</v>
      </c>
      <c r="E441" s="7">
        <v>0</v>
      </c>
      <c r="F441" s="3" t="s">
        <v>0</v>
      </c>
      <c r="G441" s="3" t="s">
        <v>217</v>
      </c>
      <c r="H441" s="3" t="s">
        <v>214</v>
      </c>
      <c r="K441" s="2"/>
      <c r="L441" s="2"/>
    </row>
    <row r="442" spans="1:81" ht="30" customHeight="1">
      <c r="A442" s="1">
        <v>10051087</v>
      </c>
      <c r="B442" s="5">
        <v>42031.450057870374</v>
      </c>
      <c r="C442" s="5">
        <v>42369</v>
      </c>
      <c r="D442" s="5">
        <v>42611.948750000003</v>
      </c>
      <c r="E442" s="2">
        <f>(84636/12*10)*1.07</f>
        <v>75467.100000000006</v>
      </c>
      <c r="F442" s="3" t="s">
        <v>7</v>
      </c>
      <c r="G442" s="8" t="s">
        <v>151</v>
      </c>
      <c r="H442" s="3" t="s">
        <v>96</v>
      </c>
      <c r="K442" s="2"/>
      <c r="L442" s="2"/>
      <c r="AR442" s="28">
        <f>($E442*($H$1/12)/2)</f>
        <v>314.44625000000002</v>
      </c>
      <c r="AS442" s="28">
        <f>($E442*($H$1/12))</f>
        <v>628.89250000000004</v>
      </c>
      <c r="AT442" s="28">
        <f t="shared" ref="AT442:CB442" si="138">($E442*($H$1/12))</f>
        <v>628.89250000000004</v>
      </c>
      <c r="AU442" s="28">
        <f t="shared" si="138"/>
        <v>628.89250000000004</v>
      </c>
      <c r="AV442" s="28">
        <f t="shared" si="138"/>
        <v>628.89250000000004</v>
      </c>
      <c r="AW442" s="28">
        <f t="shared" si="138"/>
        <v>628.89250000000004</v>
      </c>
      <c r="AX442" s="28">
        <f t="shared" si="138"/>
        <v>628.89250000000004</v>
      </c>
      <c r="AY442" s="28">
        <f t="shared" si="138"/>
        <v>628.89250000000004</v>
      </c>
      <c r="AZ442" s="28">
        <f t="shared" si="138"/>
        <v>628.89250000000004</v>
      </c>
      <c r="BA442" s="28">
        <f t="shared" si="138"/>
        <v>628.89250000000004</v>
      </c>
      <c r="BB442" s="28">
        <f t="shared" si="138"/>
        <v>628.89250000000004</v>
      </c>
      <c r="BC442" s="28">
        <f t="shared" si="138"/>
        <v>628.89250000000004</v>
      </c>
      <c r="BD442" s="28">
        <f t="shared" si="138"/>
        <v>628.89250000000004</v>
      </c>
      <c r="BE442" s="28">
        <f t="shared" si="138"/>
        <v>628.89250000000004</v>
      </c>
      <c r="BF442" s="28">
        <f t="shared" si="138"/>
        <v>628.89250000000004</v>
      </c>
      <c r="BG442" s="28">
        <f t="shared" si="138"/>
        <v>628.89250000000004</v>
      </c>
      <c r="BH442" s="28">
        <f t="shared" si="138"/>
        <v>628.89250000000004</v>
      </c>
      <c r="BI442" s="28">
        <f t="shared" si="138"/>
        <v>628.89250000000004</v>
      </c>
      <c r="BJ442" s="28">
        <f t="shared" si="138"/>
        <v>628.89250000000004</v>
      </c>
      <c r="BK442" s="28">
        <f t="shared" si="138"/>
        <v>628.89250000000004</v>
      </c>
      <c r="BL442" s="28">
        <f t="shared" si="138"/>
        <v>628.89250000000004</v>
      </c>
      <c r="BM442" s="28">
        <f t="shared" si="138"/>
        <v>628.89250000000004</v>
      </c>
      <c r="BN442" s="28">
        <f t="shared" si="138"/>
        <v>628.89250000000004</v>
      </c>
      <c r="BO442" s="28">
        <f t="shared" si="138"/>
        <v>628.89250000000004</v>
      </c>
      <c r="BP442" s="28">
        <f t="shared" si="138"/>
        <v>628.89250000000004</v>
      </c>
      <c r="BQ442" s="28">
        <f t="shared" si="138"/>
        <v>628.89250000000004</v>
      </c>
      <c r="BR442" s="28">
        <f t="shared" si="138"/>
        <v>628.89250000000004</v>
      </c>
      <c r="BS442" s="28">
        <f t="shared" si="138"/>
        <v>628.89250000000004</v>
      </c>
      <c r="BT442" s="28">
        <f t="shared" si="138"/>
        <v>628.89250000000004</v>
      </c>
      <c r="BU442" s="28">
        <f t="shared" si="138"/>
        <v>628.89250000000004</v>
      </c>
      <c r="BV442" s="28">
        <f t="shared" si="138"/>
        <v>628.89250000000004</v>
      </c>
      <c r="BW442" s="28">
        <f t="shared" si="138"/>
        <v>628.89250000000004</v>
      </c>
      <c r="BX442" s="28">
        <f t="shared" si="138"/>
        <v>628.89250000000004</v>
      </c>
      <c r="BY442" s="28">
        <f t="shared" si="138"/>
        <v>628.89250000000004</v>
      </c>
      <c r="BZ442" s="28">
        <f t="shared" si="138"/>
        <v>628.89250000000004</v>
      </c>
      <c r="CA442" s="28">
        <f t="shared" si="138"/>
        <v>628.89250000000004</v>
      </c>
      <c r="CB442" s="28">
        <f t="shared" si="138"/>
        <v>628.89250000000004</v>
      </c>
    </row>
    <row r="443" spans="1:81" ht="15" hidden="1" customHeight="1">
      <c r="A443" s="1">
        <v>10052230</v>
      </c>
      <c r="B443" s="5">
        <v>42257.48704861111</v>
      </c>
      <c r="C443" s="5">
        <v>42400</v>
      </c>
      <c r="D443" s="5">
        <v>42611.949895833335</v>
      </c>
      <c r="E443" s="7">
        <v>0</v>
      </c>
      <c r="F443" s="3" t="s">
        <v>0</v>
      </c>
      <c r="G443" s="3" t="s">
        <v>217</v>
      </c>
      <c r="H443" s="3" t="s">
        <v>214</v>
      </c>
      <c r="K443" s="2"/>
      <c r="L443" s="2"/>
    </row>
    <row r="444" spans="1:81" ht="15" hidden="1" customHeight="1">
      <c r="A444" s="1">
        <v>10052241</v>
      </c>
      <c r="B444" s="5">
        <v>42258.45040509259</v>
      </c>
      <c r="C444" s="5">
        <v>42515</v>
      </c>
      <c r="D444" s="5">
        <v>42611.955717592595</v>
      </c>
      <c r="E444" s="7">
        <v>0</v>
      </c>
      <c r="F444" s="3" t="s">
        <v>0</v>
      </c>
      <c r="G444" s="3" t="s">
        <v>217</v>
      </c>
      <c r="H444" s="3" t="s">
        <v>214</v>
      </c>
      <c r="K444" s="2"/>
      <c r="L444" s="2"/>
    </row>
    <row r="445" spans="1:81" ht="15" hidden="1" customHeight="1">
      <c r="A445" s="1">
        <v>10047921</v>
      </c>
      <c r="B445" s="5">
        <v>41359</v>
      </c>
      <c r="C445" s="5">
        <v>41887</v>
      </c>
      <c r="D445" s="5">
        <v>42611.956342592595</v>
      </c>
      <c r="E445" s="7">
        <v>0</v>
      </c>
      <c r="F445" s="3" t="s">
        <v>184</v>
      </c>
      <c r="G445" s="3" t="s">
        <v>217</v>
      </c>
      <c r="H445" s="3" t="s">
        <v>214</v>
      </c>
      <c r="K445" s="2"/>
      <c r="L445" s="2"/>
    </row>
    <row r="446" spans="1:81" ht="15" customHeight="1">
      <c r="A446" s="1">
        <v>10050661</v>
      </c>
      <c r="B446" s="5">
        <v>41878.412326388891</v>
      </c>
      <c r="C446" s="5">
        <v>42368</v>
      </c>
      <c r="D446" s="5">
        <v>42613.468761574077</v>
      </c>
      <c r="E446" s="4">
        <v>732</v>
      </c>
      <c r="F446" s="3" t="s">
        <v>6</v>
      </c>
      <c r="G446" s="8" t="s">
        <v>137</v>
      </c>
      <c r="H446" s="3" t="s">
        <v>134</v>
      </c>
      <c r="K446" s="2"/>
      <c r="L446" s="2"/>
      <c r="AR446" s="28">
        <f>($E446*($H$1/12)/2)</f>
        <v>3.05</v>
      </c>
      <c r="AS446" s="28">
        <f>($E446*($H$1/12))</f>
        <v>6.1</v>
      </c>
      <c r="AT446" s="28">
        <f t="shared" ref="AT446:CB446" si="139">($E446*($H$1/12))</f>
        <v>6.1</v>
      </c>
      <c r="AU446" s="28">
        <f t="shared" si="139"/>
        <v>6.1</v>
      </c>
      <c r="AV446" s="28">
        <f t="shared" si="139"/>
        <v>6.1</v>
      </c>
      <c r="AW446" s="28">
        <f t="shared" si="139"/>
        <v>6.1</v>
      </c>
      <c r="AX446" s="28">
        <f t="shared" si="139"/>
        <v>6.1</v>
      </c>
      <c r="AY446" s="28">
        <f t="shared" si="139"/>
        <v>6.1</v>
      </c>
      <c r="AZ446" s="28">
        <f t="shared" si="139"/>
        <v>6.1</v>
      </c>
      <c r="BA446" s="28">
        <f t="shared" si="139"/>
        <v>6.1</v>
      </c>
      <c r="BB446" s="28">
        <f t="shared" si="139"/>
        <v>6.1</v>
      </c>
      <c r="BC446" s="28">
        <f t="shared" si="139"/>
        <v>6.1</v>
      </c>
      <c r="BD446" s="28">
        <f t="shared" si="139"/>
        <v>6.1</v>
      </c>
      <c r="BE446" s="28">
        <f t="shared" si="139"/>
        <v>6.1</v>
      </c>
      <c r="BF446" s="28">
        <f t="shared" si="139"/>
        <v>6.1</v>
      </c>
      <c r="BG446" s="28">
        <f t="shared" si="139"/>
        <v>6.1</v>
      </c>
      <c r="BH446" s="28">
        <f t="shared" si="139"/>
        <v>6.1</v>
      </c>
      <c r="BI446" s="28">
        <f t="shared" si="139"/>
        <v>6.1</v>
      </c>
      <c r="BJ446" s="28">
        <f t="shared" si="139"/>
        <v>6.1</v>
      </c>
      <c r="BK446" s="28">
        <f t="shared" si="139"/>
        <v>6.1</v>
      </c>
      <c r="BL446" s="28">
        <f t="shared" si="139"/>
        <v>6.1</v>
      </c>
      <c r="BM446" s="28">
        <f t="shared" si="139"/>
        <v>6.1</v>
      </c>
      <c r="BN446" s="28">
        <f t="shared" si="139"/>
        <v>6.1</v>
      </c>
      <c r="BO446" s="28">
        <f t="shared" si="139"/>
        <v>6.1</v>
      </c>
      <c r="BP446" s="28">
        <f t="shared" si="139"/>
        <v>6.1</v>
      </c>
      <c r="BQ446" s="28">
        <f t="shared" si="139"/>
        <v>6.1</v>
      </c>
      <c r="BR446" s="28">
        <f t="shared" si="139"/>
        <v>6.1</v>
      </c>
      <c r="BS446" s="28">
        <f t="shared" si="139"/>
        <v>6.1</v>
      </c>
      <c r="BT446" s="28">
        <f t="shared" si="139"/>
        <v>6.1</v>
      </c>
      <c r="BU446" s="28">
        <f t="shared" si="139"/>
        <v>6.1</v>
      </c>
      <c r="BV446" s="28">
        <f t="shared" si="139"/>
        <v>6.1</v>
      </c>
      <c r="BW446" s="28">
        <f t="shared" si="139"/>
        <v>6.1</v>
      </c>
      <c r="BX446" s="28">
        <f t="shared" si="139"/>
        <v>6.1</v>
      </c>
      <c r="BY446" s="28">
        <f t="shared" si="139"/>
        <v>6.1</v>
      </c>
      <c r="BZ446" s="28">
        <f t="shared" si="139"/>
        <v>6.1</v>
      </c>
      <c r="CA446" s="28">
        <f t="shared" si="139"/>
        <v>6.1</v>
      </c>
      <c r="CB446" s="28">
        <f t="shared" si="139"/>
        <v>6.1</v>
      </c>
    </row>
    <row r="447" spans="1:81" ht="15" hidden="1" customHeight="1">
      <c r="A447" s="1">
        <v>1021522</v>
      </c>
      <c r="B447" s="5">
        <v>42398.390023148146</v>
      </c>
      <c r="C447" s="5">
        <v>42548</v>
      </c>
      <c r="D447" s="5">
        <v>42619.533854166664</v>
      </c>
      <c r="E447" s="7">
        <v>0</v>
      </c>
      <c r="F447" s="3" t="s">
        <v>0</v>
      </c>
      <c r="G447" s="3" t="s">
        <v>217</v>
      </c>
      <c r="H447" s="3" t="s">
        <v>214</v>
      </c>
      <c r="K447" s="2"/>
      <c r="L447" s="2"/>
    </row>
    <row r="448" spans="1:81" ht="15" customHeight="1">
      <c r="A448" s="1">
        <v>10056127</v>
      </c>
      <c r="B448" s="5">
        <v>42620.701342592591</v>
      </c>
      <c r="C448" s="5">
        <v>42705</v>
      </c>
      <c r="D448" s="5">
        <v>42621.726759259262</v>
      </c>
      <c r="E448" s="7">
        <v>1508.52</v>
      </c>
      <c r="F448" s="3" t="s">
        <v>0</v>
      </c>
      <c r="G448" s="3" t="s">
        <v>136</v>
      </c>
      <c r="H448" s="3" t="s">
        <v>88</v>
      </c>
      <c r="K448" s="2"/>
      <c r="L448" s="2"/>
      <c r="BD448" s="28">
        <f>($E448*($H$1/12)/2)</f>
        <v>6.2854999999999999</v>
      </c>
      <c r="BE448" s="28">
        <f>($E448*($H$1/12))</f>
        <v>12.571</v>
      </c>
      <c r="BF448" s="28">
        <f t="shared" ref="BF448:CB449" si="140">($E448*($H$1/12))</f>
        <v>12.571</v>
      </c>
      <c r="BG448" s="28">
        <f t="shared" si="140"/>
        <v>12.571</v>
      </c>
      <c r="BH448" s="28">
        <f t="shared" si="140"/>
        <v>12.571</v>
      </c>
      <c r="BI448" s="28">
        <f t="shared" si="140"/>
        <v>12.571</v>
      </c>
      <c r="BJ448" s="28">
        <f t="shared" si="140"/>
        <v>12.571</v>
      </c>
      <c r="BK448" s="28">
        <f t="shared" si="140"/>
        <v>12.571</v>
      </c>
      <c r="BL448" s="28">
        <f t="shared" si="140"/>
        <v>12.571</v>
      </c>
      <c r="BM448" s="28">
        <f t="shared" si="140"/>
        <v>12.571</v>
      </c>
      <c r="BN448" s="28">
        <f t="shared" si="140"/>
        <v>12.571</v>
      </c>
      <c r="BO448" s="28">
        <f t="shared" si="140"/>
        <v>12.571</v>
      </c>
      <c r="BP448" s="28">
        <f t="shared" si="140"/>
        <v>12.571</v>
      </c>
      <c r="BQ448" s="28">
        <f t="shared" si="140"/>
        <v>12.571</v>
      </c>
      <c r="BR448" s="28">
        <f t="shared" si="140"/>
        <v>12.571</v>
      </c>
      <c r="BS448" s="28">
        <f t="shared" si="140"/>
        <v>12.571</v>
      </c>
      <c r="BT448" s="28">
        <f t="shared" si="140"/>
        <v>12.571</v>
      </c>
      <c r="BU448" s="28">
        <f t="shared" si="140"/>
        <v>12.571</v>
      </c>
      <c r="BV448" s="28">
        <f t="shared" si="140"/>
        <v>12.571</v>
      </c>
      <c r="BW448" s="28">
        <f t="shared" si="140"/>
        <v>12.571</v>
      </c>
      <c r="BX448" s="28">
        <f t="shared" si="140"/>
        <v>12.571</v>
      </c>
      <c r="BY448" s="28">
        <f t="shared" si="140"/>
        <v>12.571</v>
      </c>
      <c r="BZ448" s="28">
        <f t="shared" si="140"/>
        <v>12.571</v>
      </c>
      <c r="CA448" s="28">
        <f t="shared" si="140"/>
        <v>12.571</v>
      </c>
      <c r="CB448" s="28">
        <f t="shared" si="140"/>
        <v>12.571</v>
      </c>
      <c r="CC448" s="3" t="s">
        <v>232</v>
      </c>
    </row>
    <row r="449" spans="1:81" ht="15" customHeight="1">
      <c r="A449" s="1">
        <v>10054329</v>
      </c>
      <c r="B449" s="5">
        <v>42402.512962962966</v>
      </c>
      <c r="C449" s="5">
        <v>42460</v>
      </c>
      <c r="D449" s="5">
        <v>42668.386064814818</v>
      </c>
      <c r="E449" s="4">
        <v>3419.67</v>
      </c>
      <c r="F449" s="3" t="s">
        <v>8</v>
      </c>
      <c r="G449" s="3" t="s">
        <v>125</v>
      </c>
      <c r="H449" s="3" t="s">
        <v>112</v>
      </c>
      <c r="K449" s="2"/>
      <c r="L449" s="2"/>
      <c r="AU449" s="28">
        <f>($E449*($H$1/12)/2)</f>
        <v>14.248625000000001</v>
      </c>
      <c r="AV449" s="28">
        <f>($E449*($H$1/12))</f>
        <v>28.497250000000001</v>
      </c>
      <c r="AW449" s="28">
        <f t="shared" ref="AW449:BE449" si="141">($E449*($H$1/12))</f>
        <v>28.497250000000001</v>
      </c>
      <c r="AX449" s="28">
        <f t="shared" si="141"/>
        <v>28.497250000000001</v>
      </c>
      <c r="AY449" s="28">
        <f t="shared" si="141"/>
        <v>28.497250000000001</v>
      </c>
      <c r="AZ449" s="28">
        <f t="shared" si="141"/>
        <v>28.497250000000001</v>
      </c>
      <c r="BA449" s="28">
        <f t="shared" si="141"/>
        <v>28.497250000000001</v>
      </c>
      <c r="BB449" s="28">
        <f t="shared" si="141"/>
        <v>28.497250000000001</v>
      </c>
      <c r="BC449" s="28">
        <f t="shared" si="141"/>
        <v>28.497250000000001</v>
      </c>
      <c r="BD449" s="28">
        <f t="shared" si="141"/>
        <v>28.497250000000001</v>
      </c>
      <c r="BE449" s="28">
        <f t="shared" si="141"/>
        <v>28.497250000000001</v>
      </c>
      <c r="BF449" s="28">
        <f t="shared" si="140"/>
        <v>28.497250000000001</v>
      </c>
      <c r="BG449" s="28">
        <f t="shared" si="140"/>
        <v>28.497250000000001</v>
      </c>
      <c r="BH449" s="28">
        <f t="shared" si="140"/>
        <v>28.497250000000001</v>
      </c>
      <c r="BI449" s="28">
        <f t="shared" si="140"/>
        <v>28.497250000000001</v>
      </c>
      <c r="BJ449" s="28">
        <f t="shared" si="140"/>
        <v>28.497250000000001</v>
      </c>
      <c r="BK449" s="28">
        <f t="shared" si="140"/>
        <v>28.497250000000001</v>
      </c>
      <c r="BL449" s="28">
        <f t="shared" si="140"/>
        <v>28.497250000000001</v>
      </c>
      <c r="BM449" s="28">
        <f t="shared" si="140"/>
        <v>28.497250000000001</v>
      </c>
      <c r="BN449" s="28">
        <f t="shared" si="140"/>
        <v>28.497250000000001</v>
      </c>
      <c r="BO449" s="28">
        <f t="shared" si="140"/>
        <v>28.497250000000001</v>
      </c>
      <c r="BP449" s="28">
        <f t="shared" si="140"/>
        <v>28.497250000000001</v>
      </c>
      <c r="BQ449" s="28">
        <f t="shared" si="140"/>
        <v>28.497250000000001</v>
      </c>
      <c r="BR449" s="28">
        <f t="shared" si="140"/>
        <v>28.497250000000001</v>
      </c>
      <c r="BS449" s="28">
        <f t="shared" si="140"/>
        <v>28.497250000000001</v>
      </c>
      <c r="BT449" s="28">
        <f t="shared" si="140"/>
        <v>28.497250000000001</v>
      </c>
      <c r="BU449" s="28">
        <f t="shared" si="140"/>
        <v>28.497250000000001</v>
      </c>
      <c r="BV449" s="28">
        <f t="shared" si="140"/>
        <v>28.497250000000001</v>
      </c>
      <c r="BW449" s="28">
        <f t="shared" si="140"/>
        <v>28.497250000000001</v>
      </c>
      <c r="BX449" s="28">
        <f t="shared" si="140"/>
        <v>28.497250000000001</v>
      </c>
      <c r="BY449" s="28">
        <f t="shared" si="140"/>
        <v>28.497250000000001</v>
      </c>
      <c r="BZ449" s="28">
        <f t="shared" si="140"/>
        <v>28.497250000000001</v>
      </c>
      <c r="CA449" s="28">
        <f t="shared" si="140"/>
        <v>28.497250000000001</v>
      </c>
      <c r="CB449" s="28">
        <f t="shared" si="140"/>
        <v>28.497250000000001</v>
      </c>
      <c r="CC449" s="3" t="s">
        <v>232</v>
      </c>
    </row>
    <row r="450" spans="1:81" ht="15" hidden="1" customHeight="1">
      <c r="A450" s="1" t="s">
        <v>206</v>
      </c>
      <c r="B450" s="5">
        <v>42452.603680555556</v>
      </c>
      <c r="C450" s="5">
        <v>42551</v>
      </c>
      <c r="D450" s="5">
        <v>42689.449756944443</v>
      </c>
      <c r="E450" s="7">
        <v>0</v>
      </c>
      <c r="F450" s="3" t="s">
        <v>0</v>
      </c>
      <c r="G450" s="3" t="s">
        <v>217</v>
      </c>
      <c r="H450" s="3" t="s">
        <v>214</v>
      </c>
      <c r="K450" s="2"/>
      <c r="L450" s="2"/>
    </row>
    <row r="451" spans="1:81" ht="15" hidden="1" customHeight="1">
      <c r="A451" s="1" t="s">
        <v>205</v>
      </c>
      <c r="B451" s="5">
        <v>42439.624224537038</v>
      </c>
      <c r="C451" s="5">
        <v>42429</v>
      </c>
      <c r="D451" s="5">
        <v>42689.450358796297</v>
      </c>
      <c r="E451" s="7">
        <v>0</v>
      </c>
      <c r="F451" s="3" t="s">
        <v>0</v>
      </c>
      <c r="G451" s="3" t="s">
        <v>217</v>
      </c>
      <c r="H451" s="3" t="s">
        <v>214</v>
      </c>
      <c r="K451" s="2"/>
      <c r="L451" s="2"/>
    </row>
    <row r="452" spans="1:81" ht="15" customHeight="1">
      <c r="A452" s="1">
        <v>10049440</v>
      </c>
      <c r="B452" s="5">
        <v>41646.427951388891</v>
      </c>
      <c r="C452" s="5">
        <v>42551</v>
      </c>
      <c r="D452" s="5">
        <v>42689.570960648147</v>
      </c>
      <c r="E452" s="4">
        <v>1377.34</v>
      </c>
      <c r="F452" s="3" t="s">
        <v>6</v>
      </c>
      <c r="G452" s="8" t="s">
        <v>64</v>
      </c>
      <c r="H452" s="3" t="s">
        <v>63</v>
      </c>
      <c r="K452" s="2"/>
      <c r="L452" s="2"/>
      <c r="AX452" s="28">
        <f>($E452*($H$1/12)/2)</f>
        <v>5.7389166666666664</v>
      </c>
      <c r="AY452" s="28">
        <f>($E452*($H$1/12))</f>
        <v>11.477833333333333</v>
      </c>
      <c r="AZ452" s="28">
        <f t="shared" ref="AZ452:CB452" si="142">($E452*($H$1/12))</f>
        <v>11.477833333333333</v>
      </c>
      <c r="BA452" s="28">
        <f t="shared" si="142"/>
        <v>11.477833333333333</v>
      </c>
      <c r="BB452" s="28">
        <f t="shared" si="142"/>
        <v>11.477833333333333</v>
      </c>
      <c r="BC452" s="28">
        <f t="shared" si="142"/>
        <v>11.477833333333333</v>
      </c>
      <c r="BD452" s="28">
        <f t="shared" si="142"/>
        <v>11.477833333333333</v>
      </c>
      <c r="BE452" s="28">
        <f t="shared" si="142"/>
        <v>11.477833333333333</v>
      </c>
      <c r="BF452" s="28">
        <f t="shared" si="142"/>
        <v>11.477833333333333</v>
      </c>
      <c r="BG452" s="28">
        <f t="shared" si="142"/>
        <v>11.477833333333333</v>
      </c>
      <c r="BH452" s="28">
        <f t="shared" si="142"/>
        <v>11.477833333333333</v>
      </c>
      <c r="BI452" s="28">
        <f t="shared" si="142"/>
        <v>11.477833333333333</v>
      </c>
      <c r="BJ452" s="28">
        <f t="shared" si="142"/>
        <v>11.477833333333333</v>
      </c>
      <c r="BK452" s="28">
        <f t="shared" si="142"/>
        <v>11.477833333333333</v>
      </c>
      <c r="BL452" s="28">
        <f t="shared" si="142"/>
        <v>11.477833333333333</v>
      </c>
      <c r="BM452" s="28">
        <f t="shared" si="142"/>
        <v>11.477833333333333</v>
      </c>
      <c r="BN452" s="28">
        <f t="shared" si="142"/>
        <v>11.477833333333333</v>
      </c>
      <c r="BO452" s="28">
        <f t="shared" si="142"/>
        <v>11.477833333333333</v>
      </c>
      <c r="BP452" s="28">
        <f t="shared" si="142"/>
        <v>11.477833333333333</v>
      </c>
      <c r="BQ452" s="28">
        <f t="shared" si="142"/>
        <v>11.477833333333333</v>
      </c>
      <c r="BR452" s="28">
        <f t="shared" si="142"/>
        <v>11.477833333333333</v>
      </c>
      <c r="BS452" s="28">
        <f t="shared" si="142"/>
        <v>11.477833333333333</v>
      </c>
      <c r="BT452" s="28">
        <f t="shared" si="142"/>
        <v>11.477833333333333</v>
      </c>
      <c r="BU452" s="28">
        <f t="shared" si="142"/>
        <v>11.477833333333333</v>
      </c>
      <c r="BV452" s="28">
        <f t="shared" si="142"/>
        <v>11.477833333333333</v>
      </c>
      <c r="BW452" s="28">
        <f t="shared" si="142"/>
        <v>11.477833333333333</v>
      </c>
      <c r="BX452" s="28">
        <f t="shared" si="142"/>
        <v>11.477833333333333</v>
      </c>
      <c r="BY452" s="28">
        <f t="shared" si="142"/>
        <v>11.477833333333333</v>
      </c>
      <c r="BZ452" s="28">
        <f t="shared" si="142"/>
        <v>11.477833333333333</v>
      </c>
      <c r="CA452" s="28">
        <f t="shared" si="142"/>
        <v>11.477833333333333</v>
      </c>
      <c r="CB452" s="28">
        <f t="shared" si="142"/>
        <v>11.477833333333333</v>
      </c>
      <c r="CC452" s="3" t="s">
        <v>232</v>
      </c>
    </row>
    <row r="453" spans="1:81" ht="15" hidden="1" customHeight="1">
      <c r="A453" s="1">
        <v>10051156</v>
      </c>
      <c r="B453" s="5">
        <v>42044.659942129627</v>
      </c>
      <c r="C453" s="5">
        <v>42353</v>
      </c>
      <c r="D453" s="5">
        <v>42689.571886574071</v>
      </c>
      <c r="E453" s="7">
        <v>0</v>
      </c>
      <c r="F453" s="3" t="s">
        <v>0</v>
      </c>
      <c r="G453" s="3" t="s">
        <v>217</v>
      </c>
      <c r="H453" s="3" t="s">
        <v>214</v>
      </c>
      <c r="K453" s="2"/>
      <c r="L453" s="2"/>
    </row>
    <row r="454" spans="1:81" ht="15" hidden="1" customHeight="1">
      <c r="A454" s="1" t="s">
        <v>199</v>
      </c>
      <c r="B454" s="5">
        <v>42439.599421296298</v>
      </c>
      <c r="C454" s="5">
        <v>42430</v>
      </c>
      <c r="D454" s="5">
        <v>42689.573344907411</v>
      </c>
      <c r="E454" s="7">
        <v>0</v>
      </c>
      <c r="F454" s="3" t="s">
        <v>13</v>
      </c>
      <c r="G454" s="3" t="s">
        <v>217</v>
      </c>
      <c r="H454" s="3" t="s">
        <v>214</v>
      </c>
      <c r="K454" s="2"/>
      <c r="L454" s="2"/>
    </row>
    <row r="455" spans="1:81" ht="15" hidden="1" customHeight="1">
      <c r="A455" s="1">
        <v>10055052</v>
      </c>
      <c r="B455" s="5">
        <v>42494.669189814813</v>
      </c>
      <c r="C455" s="5">
        <v>42536</v>
      </c>
      <c r="D455" s="5">
        <v>42690.414131944446</v>
      </c>
      <c r="E455" s="7">
        <v>0</v>
      </c>
      <c r="F455" s="3" t="s">
        <v>13</v>
      </c>
      <c r="G455" s="3" t="s">
        <v>217</v>
      </c>
      <c r="H455" s="3" t="s">
        <v>214</v>
      </c>
      <c r="K455" s="2"/>
      <c r="L455" s="2"/>
    </row>
    <row r="456" spans="1:81" ht="15" hidden="1" customHeight="1">
      <c r="A456" s="1" t="s">
        <v>202</v>
      </c>
      <c r="B456" s="5">
        <v>42439.651828703703</v>
      </c>
      <c r="C456" s="5">
        <v>42369</v>
      </c>
      <c r="D456" s="5">
        <v>42691.894375000003</v>
      </c>
      <c r="E456" s="4">
        <v>0</v>
      </c>
      <c r="F456" s="3" t="s">
        <v>0</v>
      </c>
      <c r="G456" s="3" t="s">
        <v>217</v>
      </c>
      <c r="H456" s="3" t="s">
        <v>214</v>
      </c>
      <c r="K456" s="2"/>
      <c r="L456" s="2"/>
    </row>
    <row r="457" spans="1:81" ht="15" hidden="1" customHeight="1">
      <c r="A457" s="1" t="s">
        <v>203</v>
      </c>
      <c r="B457" s="5">
        <v>42439.617094907408</v>
      </c>
      <c r="C457" s="5">
        <v>42552</v>
      </c>
      <c r="D457" s="5">
        <v>42691.896608796298</v>
      </c>
      <c r="E457" s="7">
        <v>0</v>
      </c>
      <c r="F457" s="3" t="s">
        <v>0</v>
      </c>
      <c r="G457" s="3" t="s">
        <v>217</v>
      </c>
      <c r="H457" s="3" t="s">
        <v>214</v>
      </c>
      <c r="K457" s="2"/>
      <c r="L457" s="2"/>
    </row>
    <row r="458" spans="1:81" ht="15" hidden="1" customHeight="1">
      <c r="A458" s="1">
        <v>10049428</v>
      </c>
      <c r="B458" s="5">
        <v>41641.511655092596</v>
      </c>
      <c r="C458" s="5">
        <v>42369</v>
      </c>
      <c r="D458" s="5">
        <v>42691.899756944447</v>
      </c>
      <c r="E458" s="7">
        <v>0</v>
      </c>
      <c r="F458" s="3" t="s">
        <v>0</v>
      </c>
      <c r="G458" s="3" t="s">
        <v>217</v>
      </c>
      <c r="H458" s="3" t="s">
        <v>214</v>
      </c>
      <c r="K458" s="2"/>
      <c r="L458" s="2"/>
    </row>
    <row r="459" spans="1:81" ht="60" customHeight="1">
      <c r="A459" s="1">
        <v>10053960</v>
      </c>
      <c r="B459" s="5">
        <v>42349.655659722222</v>
      </c>
      <c r="C459" s="5">
        <v>42579</v>
      </c>
      <c r="D459" s="5">
        <v>42691.900335648148</v>
      </c>
      <c r="E459" s="4">
        <v>28297.759999999998</v>
      </c>
      <c r="F459" s="3" t="s">
        <v>5</v>
      </c>
      <c r="G459" s="8" t="s">
        <v>87</v>
      </c>
      <c r="H459" s="3" t="s">
        <v>84</v>
      </c>
      <c r="K459" s="2"/>
      <c r="L459" s="2"/>
      <c r="AY459" s="28">
        <f>($E459*($H$1/12)/2)</f>
        <v>117.90733333333333</v>
      </c>
      <c r="AZ459" s="28">
        <f>($E459*($H$1/12))</f>
        <v>235.81466666666665</v>
      </c>
      <c r="BA459" s="28">
        <f t="shared" ref="BA459:CB459" si="143">($E459*($H$1/12))</f>
        <v>235.81466666666665</v>
      </c>
      <c r="BB459" s="28">
        <f t="shared" si="143"/>
        <v>235.81466666666665</v>
      </c>
      <c r="BC459" s="28">
        <f t="shared" si="143"/>
        <v>235.81466666666665</v>
      </c>
      <c r="BD459" s="28">
        <f t="shared" si="143"/>
        <v>235.81466666666665</v>
      </c>
      <c r="BE459" s="28">
        <f t="shared" si="143"/>
        <v>235.81466666666665</v>
      </c>
      <c r="BF459" s="28">
        <f t="shared" si="143"/>
        <v>235.81466666666665</v>
      </c>
      <c r="BG459" s="28">
        <f t="shared" si="143"/>
        <v>235.81466666666665</v>
      </c>
      <c r="BH459" s="28">
        <f t="shared" si="143"/>
        <v>235.81466666666665</v>
      </c>
      <c r="BI459" s="28">
        <f t="shared" si="143"/>
        <v>235.81466666666665</v>
      </c>
      <c r="BJ459" s="28">
        <f t="shared" si="143"/>
        <v>235.81466666666665</v>
      </c>
      <c r="BK459" s="28">
        <f t="shared" si="143"/>
        <v>235.81466666666665</v>
      </c>
      <c r="BL459" s="28">
        <f t="shared" si="143"/>
        <v>235.81466666666665</v>
      </c>
      <c r="BM459" s="28">
        <f t="shared" si="143"/>
        <v>235.81466666666665</v>
      </c>
      <c r="BN459" s="28">
        <f t="shared" si="143"/>
        <v>235.81466666666665</v>
      </c>
      <c r="BO459" s="28">
        <f t="shared" si="143"/>
        <v>235.81466666666665</v>
      </c>
      <c r="BP459" s="28">
        <f t="shared" si="143"/>
        <v>235.81466666666665</v>
      </c>
      <c r="BQ459" s="28">
        <f t="shared" si="143"/>
        <v>235.81466666666665</v>
      </c>
      <c r="BR459" s="28">
        <f t="shared" si="143"/>
        <v>235.81466666666665</v>
      </c>
      <c r="BS459" s="28">
        <f t="shared" si="143"/>
        <v>235.81466666666665</v>
      </c>
      <c r="BT459" s="28">
        <f t="shared" si="143"/>
        <v>235.81466666666665</v>
      </c>
      <c r="BU459" s="28">
        <f t="shared" si="143"/>
        <v>235.81466666666665</v>
      </c>
      <c r="BV459" s="28">
        <f t="shared" si="143"/>
        <v>235.81466666666665</v>
      </c>
      <c r="BW459" s="28">
        <f t="shared" si="143"/>
        <v>235.81466666666665</v>
      </c>
      <c r="BX459" s="28">
        <f t="shared" si="143"/>
        <v>235.81466666666665</v>
      </c>
      <c r="BY459" s="28">
        <f t="shared" si="143"/>
        <v>235.81466666666665</v>
      </c>
      <c r="BZ459" s="28">
        <f t="shared" si="143"/>
        <v>235.81466666666665</v>
      </c>
      <c r="CA459" s="28">
        <f t="shared" si="143"/>
        <v>235.81466666666665</v>
      </c>
      <c r="CB459" s="28">
        <f t="shared" si="143"/>
        <v>235.81466666666665</v>
      </c>
      <c r="CC459" s="3" t="s">
        <v>232</v>
      </c>
    </row>
    <row r="460" spans="1:81" ht="15" hidden="1" customHeight="1">
      <c r="A460" s="1">
        <v>10054419</v>
      </c>
      <c r="B460" s="5">
        <v>42417.438078703701</v>
      </c>
      <c r="C460" s="5">
        <v>42551</v>
      </c>
      <c r="D460" s="5">
        <v>42691.901770833334</v>
      </c>
      <c r="E460" s="4">
        <v>0</v>
      </c>
      <c r="F460" s="3" t="s">
        <v>8</v>
      </c>
      <c r="G460" s="3" t="s">
        <v>217</v>
      </c>
      <c r="H460" s="3" t="s">
        <v>119</v>
      </c>
      <c r="K460" s="2"/>
      <c r="L460" s="2"/>
    </row>
    <row r="461" spans="1:81" ht="15" hidden="1" customHeight="1">
      <c r="A461" s="1" t="s">
        <v>204</v>
      </c>
      <c r="B461" s="5">
        <v>42439.622870370367</v>
      </c>
      <c r="C461" s="5">
        <v>42430</v>
      </c>
      <c r="D461" s="5">
        <v>42691.921412037038</v>
      </c>
      <c r="E461" s="7">
        <v>0</v>
      </c>
      <c r="F461" s="3" t="s">
        <v>0</v>
      </c>
      <c r="G461" s="3" t="s">
        <v>217</v>
      </c>
      <c r="H461" s="3" t="s">
        <v>214</v>
      </c>
      <c r="K461" s="2"/>
      <c r="L461" s="2"/>
    </row>
    <row r="462" spans="1:81" ht="15" customHeight="1">
      <c r="A462" s="1" t="s">
        <v>14</v>
      </c>
      <c r="B462" s="5">
        <v>42439.60193287037</v>
      </c>
      <c r="C462" s="5">
        <v>42565</v>
      </c>
      <c r="D462" s="5">
        <v>42694.634131944447</v>
      </c>
      <c r="E462" s="4">
        <v>187.25</v>
      </c>
      <c r="F462" s="3" t="s">
        <v>0</v>
      </c>
      <c r="G462" s="3" t="s">
        <v>130</v>
      </c>
      <c r="H462" s="3" t="s">
        <v>131</v>
      </c>
      <c r="K462" s="2"/>
      <c r="L462" s="2"/>
      <c r="AY462" s="28">
        <f>($E462*($H$1/12)/2)</f>
        <v>0.78020833333333328</v>
      </c>
      <c r="AZ462" s="28">
        <f>($E462*($H$1/12))</f>
        <v>1.5604166666666666</v>
      </c>
      <c r="BA462" s="28">
        <f t="shared" ref="BA462:CB462" si="144">($E462*($H$1/12))</f>
        <v>1.5604166666666666</v>
      </c>
      <c r="BB462" s="28">
        <f t="shared" si="144"/>
        <v>1.5604166666666666</v>
      </c>
      <c r="BC462" s="28">
        <f t="shared" si="144"/>
        <v>1.5604166666666666</v>
      </c>
      <c r="BD462" s="28">
        <f t="shared" si="144"/>
        <v>1.5604166666666666</v>
      </c>
      <c r="BE462" s="28">
        <f t="shared" si="144"/>
        <v>1.5604166666666666</v>
      </c>
      <c r="BF462" s="28">
        <f t="shared" si="144"/>
        <v>1.5604166666666666</v>
      </c>
      <c r="BG462" s="28">
        <f t="shared" si="144"/>
        <v>1.5604166666666666</v>
      </c>
      <c r="BH462" s="28">
        <f t="shared" si="144"/>
        <v>1.5604166666666666</v>
      </c>
      <c r="BI462" s="28">
        <f t="shared" si="144"/>
        <v>1.5604166666666666</v>
      </c>
      <c r="BJ462" s="28">
        <f t="shared" si="144"/>
        <v>1.5604166666666666</v>
      </c>
      <c r="BK462" s="28">
        <f t="shared" si="144"/>
        <v>1.5604166666666666</v>
      </c>
      <c r="BL462" s="28">
        <f t="shared" si="144"/>
        <v>1.5604166666666666</v>
      </c>
      <c r="BM462" s="28">
        <f t="shared" si="144"/>
        <v>1.5604166666666666</v>
      </c>
      <c r="BN462" s="28">
        <f t="shared" si="144"/>
        <v>1.5604166666666666</v>
      </c>
      <c r="BO462" s="28">
        <f t="shared" si="144"/>
        <v>1.5604166666666666</v>
      </c>
      <c r="BP462" s="28">
        <f t="shared" si="144"/>
        <v>1.5604166666666666</v>
      </c>
      <c r="BQ462" s="28">
        <f t="shared" si="144"/>
        <v>1.5604166666666666</v>
      </c>
      <c r="BR462" s="28">
        <f t="shared" si="144"/>
        <v>1.5604166666666666</v>
      </c>
      <c r="BS462" s="28">
        <f t="shared" si="144"/>
        <v>1.5604166666666666</v>
      </c>
      <c r="BT462" s="28">
        <f t="shared" si="144"/>
        <v>1.5604166666666666</v>
      </c>
      <c r="BU462" s="28">
        <f t="shared" si="144"/>
        <v>1.5604166666666666</v>
      </c>
      <c r="BV462" s="28">
        <f t="shared" si="144"/>
        <v>1.5604166666666666</v>
      </c>
      <c r="BW462" s="28">
        <f t="shared" si="144"/>
        <v>1.5604166666666666</v>
      </c>
      <c r="BX462" s="28">
        <f t="shared" si="144"/>
        <v>1.5604166666666666</v>
      </c>
      <c r="BY462" s="28">
        <f t="shared" si="144"/>
        <v>1.5604166666666666</v>
      </c>
      <c r="BZ462" s="28">
        <f t="shared" si="144"/>
        <v>1.5604166666666666</v>
      </c>
      <c r="CA462" s="28">
        <f t="shared" si="144"/>
        <v>1.5604166666666666</v>
      </c>
      <c r="CB462" s="28">
        <f t="shared" si="144"/>
        <v>1.5604166666666666</v>
      </c>
      <c r="CC462" s="3" t="s">
        <v>232</v>
      </c>
    </row>
    <row r="463" spans="1:81" ht="15" hidden="1" customHeight="1">
      <c r="A463" s="1">
        <v>10052283</v>
      </c>
      <c r="B463" s="5">
        <v>42271.590300925927</v>
      </c>
      <c r="C463" s="5">
        <v>42529</v>
      </c>
      <c r="D463" s="5">
        <v>42702.467604166668</v>
      </c>
      <c r="E463" s="7">
        <v>0</v>
      </c>
      <c r="F463" s="3" t="s">
        <v>12</v>
      </c>
      <c r="G463" s="3" t="s">
        <v>217</v>
      </c>
      <c r="H463" s="3" t="s">
        <v>214</v>
      </c>
      <c r="K463" s="2"/>
      <c r="L463" s="2"/>
    </row>
    <row r="464" spans="1:81" ht="90" customHeight="1">
      <c r="A464" s="1">
        <v>10054859</v>
      </c>
      <c r="B464" s="5">
        <v>42471.381990740738</v>
      </c>
      <c r="C464" s="5">
        <v>42581</v>
      </c>
      <c r="D464" s="5">
        <v>42703.939675925925</v>
      </c>
      <c r="E464" s="4">
        <v>12649.14</v>
      </c>
      <c r="F464" s="3" t="s">
        <v>8</v>
      </c>
      <c r="G464" s="8" t="s">
        <v>92</v>
      </c>
      <c r="H464" s="3" t="s">
        <v>90</v>
      </c>
      <c r="K464" s="2"/>
      <c r="L464" s="2"/>
      <c r="AY464" s="28">
        <f>($E464*($H$1/12)/2)</f>
        <v>52.704749999999997</v>
      </c>
      <c r="AZ464" s="28">
        <f>($E464*($H$1/12))</f>
        <v>105.40949999999999</v>
      </c>
      <c r="BA464" s="28">
        <f t="shared" ref="BA464:CB464" si="145">($E464*($H$1/12))</f>
        <v>105.40949999999999</v>
      </c>
      <c r="BB464" s="28">
        <f t="shared" si="145"/>
        <v>105.40949999999999</v>
      </c>
      <c r="BC464" s="28">
        <f t="shared" si="145"/>
        <v>105.40949999999999</v>
      </c>
      <c r="BD464" s="28">
        <f t="shared" si="145"/>
        <v>105.40949999999999</v>
      </c>
      <c r="BE464" s="28">
        <f t="shared" si="145"/>
        <v>105.40949999999999</v>
      </c>
      <c r="BF464" s="28">
        <f t="shared" si="145"/>
        <v>105.40949999999999</v>
      </c>
      <c r="BG464" s="28">
        <f t="shared" si="145"/>
        <v>105.40949999999999</v>
      </c>
      <c r="BH464" s="28">
        <f t="shared" si="145"/>
        <v>105.40949999999999</v>
      </c>
      <c r="BI464" s="28">
        <f t="shared" si="145"/>
        <v>105.40949999999999</v>
      </c>
      <c r="BJ464" s="28">
        <f t="shared" si="145"/>
        <v>105.40949999999999</v>
      </c>
      <c r="BK464" s="28">
        <f t="shared" si="145"/>
        <v>105.40949999999999</v>
      </c>
      <c r="BL464" s="28">
        <f t="shared" si="145"/>
        <v>105.40949999999999</v>
      </c>
      <c r="BM464" s="28">
        <f t="shared" si="145"/>
        <v>105.40949999999999</v>
      </c>
      <c r="BN464" s="28">
        <f t="shared" si="145"/>
        <v>105.40949999999999</v>
      </c>
      <c r="BO464" s="28">
        <f t="shared" si="145"/>
        <v>105.40949999999999</v>
      </c>
      <c r="BP464" s="28">
        <f t="shared" si="145"/>
        <v>105.40949999999999</v>
      </c>
      <c r="BQ464" s="28">
        <f t="shared" si="145"/>
        <v>105.40949999999999</v>
      </c>
      <c r="BR464" s="28">
        <f t="shared" si="145"/>
        <v>105.40949999999999</v>
      </c>
      <c r="BS464" s="28">
        <f t="shared" si="145"/>
        <v>105.40949999999999</v>
      </c>
      <c r="BT464" s="28">
        <f t="shared" si="145"/>
        <v>105.40949999999999</v>
      </c>
      <c r="BU464" s="28">
        <f t="shared" si="145"/>
        <v>105.40949999999999</v>
      </c>
      <c r="BV464" s="28">
        <f t="shared" si="145"/>
        <v>105.40949999999999</v>
      </c>
      <c r="BW464" s="28">
        <f t="shared" si="145"/>
        <v>105.40949999999999</v>
      </c>
      <c r="BX464" s="28">
        <f t="shared" si="145"/>
        <v>105.40949999999999</v>
      </c>
      <c r="BY464" s="28">
        <f t="shared" si="145"/>
        <v>105.40949999999999</v>
      </c>
      <c r="BZ464" s="28">
        <f t="shared" si="145"/>
        <v>105.40949999999999</v>
      </c>
      <c r="CA464" s="28">
        <f t="shared" si="145"/>
        <v>105.40949999999999</v>
      </c>
      <c r="CB464" s="28">
        <f t="shared" si="145"/>
        <v>105.40949999999999</v>
      </c>
      <c r="CC464" s="3" t="s">
        <v>232</v>
      </c>
    </row>
    <row r="465" spans="1:81" ht="15" hidden="1" customHeight="1">
      <c r="A465" s="1">
        <v>10054302</v>
      </c>
      <c r="B465" s="5">
        <v>42394.52784722222</v>
      </c>
      <c r="C465" s="5">
        <v>42552</v>
      </c>
      <c r="D465" s="5">
        <v>42704.344814814816</v>
      </c>
      <c r="E465" s="7">
        <v>0</v>
      </c>
      <c r="F465" s="3" t="s">
        <v>184</v>
      </c>
      <c r="G465" s="3" t="s">
        <v>217</v>
      </c>
      <c r="H465" s="3" t="s">
        <v>214</v>
      </c>
      <c r="K465" s="2"/>
      <c r="L465" s="2"/>
    </row>
    <row r="466" spans="1:81" ht="135" customHeight="1">
      <c r="A466" s="1">
        <v>10054276</v>
      </c>
      <c r="B466" s="5">
        <v>42387.318773148145</v>
      </c>
      <c r="C466" s="5">
        <v>42579</v>
      </c>
      <c r="D466" s="5">
        <v>42718.923217592594</v>
      </c>
      <c r="E466" s="2">
        <f>16371+6968.54+2490.82+11223.84+176.59+176.59</f>
        <v>37407.37999999999</v>
      </c>
      <c r="F466" s="3" t="s">
        <v>8</v>
      </c>
      <c r="G466" s="8" t="s">
        <v>143</v>
      </c>
      <c r="H466" s="3" t="s">
        <v>17</v>
      </c>
      <c r="K466" s="2"/>
      <c r="L466" s="2"/>
      <c r="AY466" s="28">
        <f>($E466*($H$1/12)/2)</f>
        <v>155.8640833333333</v>
      </c>
      <c r="AZ466" s="28">
        <f>($E466*($H$1/12))</f>
        <v>311.7281666666666</v>
      </c>
      <c r="BA466" s="28">
        <f t="shared" ref="BA466:CB466" si="146">($E466*($H$1/12))</f>
        <v>311.7281666666666</v>
      </c>
      <c r="BB466" s="28">
        <f t="shared" si="146"/>
        <v>311.7281666666666</v>
      </c>
      <c r="BC466" s="28">
        <f t="shared" si="146"/>
        <v>311.7281666666666</v>
      </c>
      <c r="BD466" s="28">
        <f t="shared" si="146"/>
        <v>311.7281666666666</v>
      </c>
      <c r="BE466" s="28">
        <f t="shared" si="146"/>
        <v>311.7281666666666</v>
      </c>
      <c r="BF466" s="28">
        <f t="shared" si="146"/>
        <v>311.7281666666666</v>
      </c>
      <c r="BG466" s="28">
        <f t="shared" si="146"/>
        <v>311.7281666666666</v>
      </c>
      <c r="BH466" s="28">
        <f t="shared" si="146"/>
        <v>311.7281666666666</v>
      </c>
      <c r="BI466" s="28">
        <f t="shared" si="146"/>
        <v>311.7281666666666</v>
      </c>
      <c r="BJ466" s="28">
        <f t="shared" si="146"/>
        <v>311.7281666666666</v>
      </c>
      <c r="BK466" s="28">
        <f t="shared" si="146"/>
        <v>311.7281666666666</v>
      </c>
      <c r="BL466" s="28">
        <f t="shared" si="146"/>
        <v>311.7281666666666</v>
      </c>
      <c r="BM466" s="28">
        <f t="shared" si="146"/>
        <v>311.7281666666666</v>
      </c>
      <c r="BN466" s="28">
        <f t="shared" si="146"/>
        <v>311.7281666666666</v>
      </c>
      <c r="BO466" s="28">
        <f t="shared" si="146"/>
        <v>311.7281666666666</v>
      </c>
      <c r="BP466" s="28">
        <f t="shared" si="146"/>
        <v>311.7281666666666</v>
      </c>
      <c r="BQ466" s="28">
        <f t="shared" si="146"/>
        <v>311.7281666666666</v>
      </c>
      <c r="BR466" s="28">
        <f t="shared" si="146"/>
        <v>311.7281666666666</v>
      </c>
      <c r="BS466" s="28">
        <f t="shared" si="146"/>
        <v>311.7281666666666</v>
      </c>
      <c r="BT466" s="28">
        <f t="shared" si="146"/>
        <v>311.7281666666666</v>
      </c>
      <c r="BU466" s="28">
        <f t="shared" si="146"/>
        <v>311.7281666666666</v>
      </c>
      <c r="BV466" s="28">
        <f t="shared" si="146"/>
        <v>311.7281666666666</v>
      </c>
      <c r="BW466" s="28">
        <f t="shared" si="146"/>
        <v>311.7281666666666</v>
      </c>
      <c r="BX466" s="28">
        <f t="shared" si="146"/>
        <v>311.7281666666666</v>
      </c>
      <c r="BY466" s="28">
        <f t="shared" si="146"/>
        <v>311.7281666666666</v>
      </c>
      <c r="BZ466" s="28">
        <f t="shared" si="146"/>
        <v>311.7281666666666</v>
      </c>
      <c r="CA466" s="28">
        <f t="shared" si="146"/>
        <v>311.7281666666666</v>
      </c>
      <c r="CB466" s="28">
        <f t="shared" si="146"/>
        <v>311.7281666666666</v>
      </c>
      <c r="CC466" s="3" t="s">
        <v>232</v>
      </c>
    </row>
    <row r="467" spans="1:81" ht="15" hidden="1" customHeight="1">
      <c r="A467" s="1">
        <v>10054220</v>
      </c>
      <c r="B467" s="5">
        <v>42375.659189814818</v>
      </c>
      <c r="C467" s="5">
        <v>42614</v>
      </c>
      <c r="D467" s="5">
        <v>42720.50403935185</v>
      </c>
      <c r="E467" s="7">
        <v>0</v>
      </c>
      <c r="F467" s="3" t="s">
        <v>197</v>
      </c>
      <c r="G467" s="3" t="s">
        <v>217</v>
      </c>
      <c r="H467" s="3" t="s">
        <v>214</v>
      </c>
      <c r="K467" s="2"/>
      <c r="L467" s="2"/>
    </row>
    <row r="468" spans="1:81" ht="15" hidden="1" customHeight="1">
      <c r="A468" s="1">
        <v>10053937</v>
      </c>
      <c r="B468" s="5">
        <v>42339.719456018516</v>
      </c>
      <c r="C468" s="5">
        <v>42488</v>
      </c>
      <c r="D468" s="5">
        <v>42724.598587962966</v>
      </c>
      <c r="E468" s="7">
        <v>0</v>
      </c>
      <c r="F468" s="3" t="s">
        <v>197</v>
      </c>
      <c r="G468" s="3" t="s">
        <v>217</v>
      </c>
      <c r="H468" s="3" t="s">
        <v>214</v>
      </c>
      <c r="K468" s="2"/>
      <c r="L468" s="2"/>
    </row>
    <row r="469" spans="1:81" ht="15" hidden="1" customHeight="1">
      <c r="A469" s="1">
        <v>10053941</v>
      </c>
      <c r="B469" s="5">
        <v>42341.593055555553</v>
      </c>
      <c r="C469" s="5">
        <v>42565</v>
      </c>
      <c r="D469" s="5">
        <v>42726.710451388892</v>
      </c>
      <c r="E469" s="7">
        <v>0</v>
      </c>
      <c r="F469" s="3" t="s">
        <v>197</v>
      </c>
      <c r="G469" s="3" t="s">
        <v>217</v>
      </c>
      <c r="H469" s="3" t="s">
        <v>214</v>
      </c>
      <c r="K469" s="2"/>
      <c r="L469" s="2"/>
    </row>
    <row r="470" spans="1:81" ht="210" customHeight="1">
      <c r="A470" s="1">
        <v>10054193</v>
      </c>
      <c r="B470" s="5">
        <v>42373.429143518515</v>
      </c>
      <c r="C470" s="5">
        <v>42643</v>
      </c>
      <c r="D470" s="5">
        <v>42726.721724537034</v>
      </c>
      <c r="E470" s="2">
        <f>2989.07+4727.95+2141.62+2161.83+10226.9+10131.32+1120.39</f>
        <v>33499.08</v>
      </c>
      <c r="F470" s="3" t="s">
        <v>5</v>
      </c>
      <c r="G470" s="8" t="s">
        <v>68</v>
      </c>
      <c r="H470" s="3" t="s">
        <v>67</v>
      </c>
      <c r="K470" s="2"/>
      <c r="L470" s="2"/>
      <c r="BA470" s="28">
        <f>($E470*($H$1/12)/2)</f>
        <v>139.5795</v>
      </c>
      <c r="BB470" s="28">
        <f t="shared" ref="BB470:CB470" si="147">($E470*($H$1/12))</f>
        <v>279.15899999999999</v>
      </c>
      <c r="BC470" s="28">
        <f t="shared" si="147"/>
        <v>279.15899999999999</v>
      </c>
      <c r="BD470" s="28">
        <f t="shared" si="147"/>
        <v>279.15899999999999</v>
      </c>
      <c r="BE470" s="28">
        <f t="shared" si="147"/>
        <v>279.15899999999999</v>
      </c>
      <c r="BF470" s="28">
        <f t="shared" si="147"/>
        <v>279.15899999999999</v>
      </c>
      <c r="BG470" s="28">
        <f t="shared" si="147"/>
        <v>279.15899999999999</v>
      </c>
      <c r="BH470" s="28">
        <f t="shared" si="147"/>
        <v>279.15899999999999</v>
      </c>
      <c r="BI470" s="28">
        <f t="shared" si="147"/>
        <v>279.15899999999999</v>
      </c>
      <c r="BJ470" s="28">
        <f t="shared" si="147"/>
        <v>279.15899999999999</v>
      </c>
      <c r="BK470" s="28">
        <f t="shared" si="147"/>
        <v>279.15899999999999</v>
      </c>
      <c r="BL470" s="28">
        <f t="shared" si="147"/>
        <v>279.15899999999999</v>
      </c>
      <c r="BM470" s="28">
        <f t="shared" si="147"/>
        <v>279.15899999999999</v>
      </c>
      <c r="BN470" s="28">
        <f t="shared" si="147"/>
        <v>279.15899999999999</v>
      </c>
      <c r="BO470" s="28">
        <f t="shared" si="147"/>
        <v>279.15899999999999</v>
      </c>
      <c r="BP470" s="28">
        <f t="shared" si="147"/>
        <v>279.15899999999999</v>
      </c>
      <c r="BQ470" s="28">
        <f t="shared" si="147"/>
        <v>279.15899999999999</v>
      </c>
      <c r="BR470" s="28">
        <f t="shared" si="147"/>
        <v>279.15899999999999</v>
      </c>
      <c r="BS470" s="28">
        <f t="shared" si="147"/>
        <v>279.15899999999999</v>
      </c>
      <c r="BT470" s="28">
        <f t="shared" si="147"/>
        <v>279.15899999999999</v>
      </c>
      <c r="BU470" s="28">
        <f t="shared" si="147"/>
        <v>279.15899999999999</v>
      </c>
      <c r="BV470" s="28">
        <f t="shared" si="147"/>
        <v>279.15899999999999</v>
      </c>
      <c r="BW470" s="28">
        <f t="shared" si="147"/>
        <v>279.15899999999999</v>
      </c>
      <c r="BX470" s="28">
        <f t="shared" si="147"/>
        <v>279.15899999999999</v>
      </c>
      <c r="BY470" s="28">
        <f t="shared" si="147"/>
        <v>279.15899999999999</v>
      </c>
      <c r="BZ470" s="28">
        <f t="shared" si="147"/>
        <v>279.15899999999999</v>
      </c>
      <c r="CA470" s="28">
        <f t="shared" si="147"/>
        <v>279.15899999999999</v>
      </c>
      <c r="CB470" s="28">
        <f t="shared" si="147"/>
        <v>279.15899999999999</v>
      </c>
      <c r="CC470" s="3" t="s">
        <v>232</v>
      </c>
    </row>
    <row r="471" spans="1:81" ht="15" hidden="1" customHeight="1">
      <c r="A471" s="1">
        <v>10056352</v>
      </c>
      <c r="B471" s="5">
        <v>42670.916909722226</v>
      </c>
      <c r="C471" s="5">
        <v>42735</v>
      </c>
      <c r="D471" s="5">
        <v>42734</v>
      </c>
      <c r="E471" s="7">
        <v>0</v>
      </c>
      <c r="F471" s="3" t="s">
        <v>6</v>
      </c>
      <c r="G471" s="3" t="s">
        <v>217</v>
      </c>
      <c r="H471" s="3" t="s">
        <v>214</v>
      </c>
      <c r="K471" s="2"/>
      <c r="L471" s="2"/>
    </row>
    <row r="472" spans="1:81" ht="15" hidden="1" customHeight="1">
      <c r="A472" s="1">
        <v>10054579</v>
      </c>
      <c r="B472" s="5">
        <v>42443.405682870369</v>
      </c>
      <c r="C472" s="5">
        <v>42643</v>
      </c>
      <c r="D472" s="5">
        <v>42734.740543981483</v>
      </c>
      <c r="E472" s="7">
        <v>0</v>
      </c>
      <c r="F472" s="3" t="s">
        <v>8</v>
      </c>
      <c r="G472" s="3" t="s">
        <v>217</v>
      </c>
      <c r="H472" s="3" t="s">
        <v>214</v>
      </c>
      <c r="K472" s="2"/>
      <c r="L472" s="2"/>
    </row>
    <row r="473" spans="1:81" ht="15" hidden="1" customHeight="1">
      <c r="A473" s="1">
        <v>10055798</v>
      </c>
      <c r="B473" s="5">
        <v>42558.590416666666</v>
      </c>
      <c r="C473" s="5">
        <v>42655</v>
      </c>
      <c r="D473" s="5">
        <v>42734.740555555552</v>
      </c>
      <c r="E473" s="7">
        <v>0</v>
      </c>
      <c r="F473" s="3" t="s">
        <v>0</v>
      </c>
      <c r="G473" s="3" t="s">
        <v>217</v>
      </c>
      <c r="H473" s="3" t="s">
        <v>214</v>
      </c>
      <c r="K473" s="2"/>
      <c r="L473" s="2"/>
    </row>
    <row r="474" spans="1:81" ht="45" customHeight="1">
      <c r="A474" s="1">
        <v>10051032</v>
      </c>
      <c r="B474" s="5">
        <v>42023.697372685187</v>
      </c>
      <c r="C474" s="5">
        <v>42464</v>
      </c>
      <c r="D474" s="5">
        <v>42738.47016203704</v>
      </c>
      <c r="E474" s="4">
        <v>5720.94</v>
      </c>
      <c r="F474" s="3" t="s">
        <v>0</v>
      </c>
      <c r="G474" s="8" t="s">
        <v>57</v>
      </c>
      <c r="H474" s="3" t="s">
        <v>58</v>
      </c>
      <c r="K474" s="2"/>
      <c r="L474" s="2"/>
      <c r="AV474" s="28">
        <f>($E474*($H$1/12)/2)</f>
        <v>23.837249999999997</v>
      </c>
      <c r="AW474" s="28">
        <f t="shared" ref="AW474:CB482" si="148">($E474*($H$1/12))</f>
        <v>47.674499999999995</v>
      </c>
      <c r="AX474" s="28">
        <f t="shared" si="148"/>
        <v>47.674499999999995</v>
      </c>
      <c r="AY474" s="28">
        <f t="shared" si="148"/>
        <v>47.674499999999995</v>
      </c>
      <c r="AZ474" s="28">
        <f t="shared" si="148"/>
        <v>47.674499999999995</v>
      </c>
      <c r="BA474" s="28">
        <f t="shared" si="148"/>
        <v>47.674499999999995</v>
      </c>
      <c r="BB474" s="28">
        <f t="shared" si="148"/>
        <v>47.674499999999995</v>
      </c>
      <c r="BC474" s="28">
        <f t="shared" si="148"/>
        <v>47.674499999999995</v>
      </c>
      <c r="BD474" s="28">
        <f t="shared" si="148"/>
        <v>47.674499999999995</v>
      </c>
      <c r="BE474" s="28">
        <f t="shared" si="148"/>
        <v>47.674499999999995</v>
      </c>
      <c r="BF474" s="28">
        <f t="shared" si="148"/>
        <v>47.674499999999995</v>
      </c>
      <c r="BG474" s="28">
        <f t="shared" si="148"/>
        <v>47.674499999999995</v>
      </c>
      <c r="BH474" s="28">
        <f t="shared" si="148"/>
        <v>47.674499999999995</v>
      </c>
      <c r="BI474" s="28">
        <f t="shared" si="148"/>
        <v>47.674499999999995</v>
      </c>
      <c r="BJ474" s="28">
        <f t="shared" si="148"/>
        <v>47.674499999999995</v>
      </c>
      <c r="BK474" s="28">
        <f t="shared" si="148"/>
        <v>47.674499999999995</v>
      </c>
      <c r="BL474" s="28">
        <f t="shared" si="148"/>
        <v>47.674499999999995</v>
      </c>
      <c r="BM474" s="28">
        <f t="shared" si="148"/>
        <v>47.674499999999995</v>
      </c>
      <c r="BN474" s="28">
        <f t="shared" si="148"/>
        <v>47.674499999999995</v>
      </c>
      <c r="BO474" s="28">
        <f t="shared" si="148"/>
        <v>47.674499999999995</v>
      </c>
      <c r="BP474" s="28">
        <f t="shared" si="148"/>
        <v>47.674499999999995</v>
      </c>
      <c r="BQ474" s="28">
        <f t="shared" si="148"/>
        <v>47.674499999999995</v>
      </c>
      <c r="BR474" s="28">
        <f t="shared" si="148"/>
        <v>47.674499999999995</v>
      </c>
      <c r="BS474" s="28">
        <f t="shared" si="148"/>
        <v>47.674499999999995</v>
      </c>
      <c r="BT474" s="28">
        <f t="shared" si="148"/>
        <v>47.674499999999995</v>
      </c>
      <c r="BU474" s="28">
        <f t="shared" si="148"/>
        <v>47.674499999999995</v>
      </c>
      <c r="BV474" s="28">
        <f t="shared" si="148"/>
        <v>47.674499999999995</v>
      </c>
      <c r="BW474" s="28">
        <f t="shared" si="148"/>
        <v>47.674499999999995</v>
      </c>
      <c r="BX474" s="28">
        <f t="shared" si="148"/>
        <v>47.674499999999995</v>
      </c>
      <c r="BY474" s="28">
        <f t="shared" si="148"/>
        <v>47.674499999999995</v>
      </c>
      <c r="BZ474" s="28">
        <f t="shared" si="148"/>
        <v>47.674499999999995</v>
      </c>
      <c r="CA474" s="28">
        <f t="shared" si="148"/>
        <v>47.674499999999995</v>
      </c>
      <c r="CB474" s="28">
        <f t="shared" si="148"/>
        <v>47.674499999999995</v>
      </c>
      <c r="CC474" s="3" t="s">
        <v>232</v>
      </c>
    </row>
    <row r="475" spans="1:81" ht="15" hidden="1" customHeight="1">
      <c r="A475" s="1">
        <v>10056133</v>
      </c>
      <c r="B475" s="5">
        <v>42621.428842592592</v>
      </c>
      <c r="C475" s="5">
        <v>42643</v>
      </c>
      <c r="D475" s="5">
        <v>42760.666226851848</v>
      </c>
      <c r="E475" s="7">
        <v>0</v>
      </c>
      <c r="F475" s="3" t="s">
        <v>0</v>
      </c>
      <c r="G475" s="3" t="s">
        <v>217</v>
      </c>
      <c r="H475" s="3" t="s">
        <v>214</v>
      </c>
      <c r="K475" s="2"/>
      <c r="L475" s="2"/>
    </row>
    <row r="476" spans="1:81" ht="15" customHeight="1">
      <c r="A476" s="1">
        <v>10055752</v>
      </c>
      <c r="B476" s="5">
        <v>42548.379189814812</v>
      </c>
      <c r="C476" s="5">
        <v>42557</v>
      </c>
      <c r="D476" s="5">
        <v>42761.364212962966</v>
      </c>
      <c r="E476" s="4">
        <v>895.02</v>
      </c>
      <c r="F476" s="3" t="s">
        <v>5</v>
      </c>
      <c r="G476" s="3" t="s">
        <v>19</v>
      </c>
      <c r="H476" s="3" t="s">
        <v>18</v>
      </c>
      <c r="K476" s="2"/>
      <c r="L476" s="2"/>
      <c r="AY476" s="28">
        <f>($E476*($H$1/12)/2)</f>
        <v>3.72925</v>
      </c>
      <c r="AZ476" s="28">
        <f t="shared" si="148"/>
        <v>7.4584999999999999</v>
      </c>
      <c r="BA476" s="28">
        <f t="shared" si="148"/>
        <v>7.4584999999999999</v>
      </c>
      <c r="BB476" s="28">
        <f t="shared" si="148"/>
        <v>7.4584999999999999</v>
      </c>
      <c r="BC476" s="28">
        <f t="shared" si="148"/>
        <v>7.4584999999999999</v>
      </c>
      <c r="BD476" s="28">
        <f t="shared" si="148"/>
        <v>7.4584999999999999</v>
      </c>
      <c r="BE476" s="28">
        <f t="shared" si="148"/>
        <v>7.4584999999999999</v>
      </c>
      <c r="BF476" s="28">
        <f t="shared" si="148"/>
        <v>7.4584999999999999</v>
      </c>
      <c r="BG476" s="28">
        <f t="shared" si="148"/>
        <v>7.4584999999999999</v>
      </c>
      <c r="BH476" s="28">
        <f t="shared" si="148"/>
        <v>7.4584999999999999</v>
      </c>
      <c r="BI476" s="28">
        <f t="shared" si="148"/>
        <v>7.4584999999999999</v>
      </c>
      <c r="BJ476" s="28">
        <f t="shared" si="148"/>
        <v>7.4584999999999999</v>
      </c>
      <c r="BK476" s="28">
        <f t="shared" si="148"/>
        <v>7.4584999999999999</v>
      </c>
      <c r="BL476" s="28">
        <f t="shared" si="148"/>
        <v>7.4584999999999999</v>
      </c>
      <c r="BM476" s="28">
        <f t="shared" si="148"/>
        <v>7.4584999999999999</v>
      </c>
      <c r="BN476" s="28">
        <f t="shared" si="148"/>
        <v>7.4584999999999999</v>
      </c>
      <c r="BO476" s="28">
        <f t="shared" si="148"/>
        <v>7.4584999999999999</v>
      </c>
      <c r="BP476" s="28">
        <f t="shared" si="148"/>
        <v>7.4584999999999999</v>
      </c>
      <c r="BQ476" s="28">
        <f t="shared" si="148"/>
        <v>7.4584999999999999</v>
      </c>
      <c r="BR476" s="28">
        <f t="shared" si="148"/>
        <v>7.4584999999999999</v>
      </c>
      <c r="BS476" s="28">
        <f t="shared" si="148"/>
        <v>7.4584999999999999</v>
      </c>
      <c r="BT476" s="28">
        <f t="shared" si="148"/>
        <v>7.4584999999999999</v>
      </c>
      <c r="BU476" s="28">
        <f t="shared" si="148"/>
        <v>7.4584999999999999</v>
      </c>
      <c r="BV476" s="28">
        <f t="shared" si="148"/>
        <v>7.4584999999999999</v>
      </c>
      <c r="BW476" s="28">
        <f t="shared" si="148"/>
        <v>7.4584999999999999</v>
      </c>
      <c r="BX476" s="28">
        <f t="shared" si="148"/>
        <v>7.4584999999999999</v>
      </c>
      <c r="BY476" s="28">
        <f t="shared" si="148"/>
        <v>7.4584999999999999</v>
      </c>
      <c r="BZ476" s="28">
        <f t="shared" si="148"/>
        <v>7.4584999999999999</v>
      </c>
      <c r="CA476" s="28">
        <f t="shared" si="148"/>
        <v>7.4584999999999999</v>
      </c>
      <c r="CB476" s="28">
        <f t="shared" si="148"/>
        <v>7.4584999999999999</v>
      </c>
      <c r="CC476" s="3" t="s">
        <v>232</v>
      </c>
    </row>
    <row r="477" spans="1:81" ht="15" hidden="1" customHeight="1">
      <c r="A477" s="1" t="s">
        <v>198</v>
      </c>
      <c r="B477" s="5">
        <v>42439.595879629633</v>
      </c>
      <c r="C477" s="5">
        <v>42641</v>
      </c>
      <c r="D477" s="5">
        <v>42765.870138888888</v>
      </c>
      <c r="E477" s="7">
        <v>0</v>
      </c>
      <c r="F477" s="3" t="s">
        <v>13</v>
      </c>
      <c r="G477" s="3" t="s">
        <v>217</v>
      </c>
      <c r="H477" s="3" t="s">
        <v>214</v>
      </c>
      <c r="K477" s="2"/>
      <c r="L477" s="2"/>
    </row>
    <row r="478" spans="1:81" ht="15" customHeight="1">
      <c r="A478" s="1">
        <v>10055773</v>
      </c>
      <c r="B478" s="5">
        <v>42551.61</v>
      </c>
      <c r="C478" s="5">
        <v>42560</v>
      </c>
      <c r="D478" s="5">
        <v>42765.914710648147</v>
      </c>
      <c r="E478" s="4">
        <v>895.02</v>
      </c>
      <c r="F478" s="3" t="s">
        <v>5</v>
      </c>
      <c r="G478" s="3" t="s">
        <v>19</v>
      </c>
      <c r="H478" s="3" t="s">
        <v>18</v>
      </c>
      <c r="K478" s="2"/>
      <c r="L478" s="2"/>
      <c r="AY478" s="28">
        <f>($E478*($H$1/12)/2)</f>
        <v>3.72925</v>
      </c>
      <c r="AZ478" s="28">
        <f t="shared" si="148"/>
        <v>7.4584999999999999</v>
      </c>
      <c r="BA478" s="28">
        <f t="shared" si="148"/>
        <v>7.4584999999999999</v>
      </c>
      <c r="BB478" s="28">
        <f t="shared" si="148"/>
        <v>7.4584999999999999</v>
      </c>
      <c r="BC478" s="28">
        <f t="shared" si="148"/>
        <v>7.4584999999999999</v>
      </c>
      <c r="BD478" s="28">
        <f t="shared" si="148"/>
        <v>7.4584999999999999</v>
      </c>
      <c r="BE478" s="28">
        <f t="shared" si="148"/>
        <v>7.4584999999999999</v>
      </c>
      <c r="BF478" s="28">
        <f t="shared" si="148"/>
        <v>7.4584999999999999</v>
      </c>
      <c r="BG478" s="28">
        <f t="shared" si="148"/>
        <v>7.4584999999999999</v>
      </c>
      <c r="BH478" s="28">
        <f t="shared" si="148"/>
        <v>7.4584999999999999</v>
      </c>
      <c r="BI478" s="28">
        <f t="shared" si="148"/>
        <v>7.4584999999999999</v>
      </c>
      <c r="BJ478" s="28">
        <f t="shared" si="148"/>
        <v>7.4584999999999999</v>
      </c>
      <c r="BK478" s="28">
        <f t="shared" si="148"/>
        <v>7.4584999999999999</v>
      </c>
      <c r="BL478" s="28">
        <f t="shared" si="148"/>
        <v>7.4584999999999999</v>
      </c>
      <c r="BM478" s="28">
        <f t="shared" si="148"/>
        <v>7.4584999999999999</v>
      </c>
      <c r="BN478" s="28">
        <f t="shared" si="148"/>
        <v>7.4584999999999999</v>
      </c>
      <c r="BO478" s="28">
        <f t="shared" si="148"/>
        <v>7.4584999999999999</v>
      </c>
      <c r="BP478" s="28">
        <f t="shared" si="148"/>
        <v>7.4584999999999999</v>
      </c>
      <c r="BQ478" s="28">
        <f t="shared" si="148"/>
        <v>7.4584999999999999</v>
      </c>
      <c r="BR478" s="28">
        <f t="shared" si="148"/>
        <v>7.4584999999999999</v>
      </c>
      <c r="BS478" s="28">
        <f t="shared" si="148"/>
        <v>7.4584999999999999</v>
      </c>
      <c r="BT478" s="28">
        <f t="shared" si="148"/>
        <v>7.4584999999999999</v>
      </c>
      <c r="BU478" s="28">
        <f t="shared" si="148"/>
        <v>7.4584999999999999</v>
      </c>
      <c r="BV478" s="28">
        <f t="shared" si="148"/>
        <v>7.4584999999999999</v>
      </c>
      <c r="BW478" s="28">
        <f t="shared" si="148"/>
        <v>7.4584999999999999</v>
      </c>
      <c r="BX478" s="28">
        <f t="shared" si="148"/>
        <v>7.4584999999999999</v>
      </c>
      <c r="BY478" s="28">
        <f t="shared" si="148"/>
        <v>7.4584999999999999</v>
      </c>
      <c r="BZ478" s="28">
        <f t="shared" si="148"/>
        <v>7.4584999999999999</v>
      </c>
      <c r="CA478" s="28">
        <f t="shared" si="148"/>
        <v>7.4584999999999999</v>
      </c>
      <c r="CB478" s="28">
        <f t="shared" si="148"/>
        <v>7.4584999999999999</v>
      </c>
      <c r="CC478" s="3" t="s">
        <v>232</v>
      </c>
    </row>
    <row r="479" spans="1:81" ht="15" customHeight="1">
      <c r="A479" s="1">
        <v>10055774</v>
      </c>
      <c r="B479" s="5">
        <v>42551.618425925924</v>
      </c>
      <c r="C479" s="5">
        <v>42558</v>
      </c>
      <c r="D479" s="5">
        <v>42765.915972222225</v>
      </c>
      <c r="E479" s="4">
        <v>895.02</v>
      </c>
      <c r="F479" s="3" t="s">
        <v>5</v>
      </c>
      <c r="G479" s="3" t="s">
        <v>19</v>
      </c>
      <c r="H479" s="3" t="s">
        <v>18</v>
      </c>
      <c r="K479" s="2"/>
      <c r="L479" s="2"/>
      <c r="AY479" s="28">
        <f>($E479*($H$1/12)/2)</f>
        <v>3.72925</v>
      </c>
      <c r="AZ479" s="28">
        <f t="shared" si="148"/>
        <v>7.4584999999999999</v>
      </c>
      <c r="BA479" s="28">
        <f t="shared" si="148"/>
        <v>7.4584999999999999</v>
      </c>
      <c r="BB479" s="28">
        <f t="shared" si="148"/>
        <v>7.4584999999999999</v>
      </c>
      <c r="BC479" s="28">
        <f t="shared" si="148"/>
        <v>7.4584999999999999</v>
      </c>
      <c r="BD479" s="28">
        <f t="shared" si="148"/>
        <v>7.4584999999999999</v>
      </c>
      <c r="BE479" s="28">
        <f t="shared" si="148"/>
        <v>7.4584999999999999</v>
      </c>
      <c r="BF479" s="28">
        <f t="shared" si="148"/>
        <v>7.4584999999999999</v>
      </c>
      <c r="BG479" s="28">
        <f t="shared" si="148"/>
        <v>7.4584999999999999</v>
      </c>
      <c r="BH479" s="28">
        <f t="shared" si="148"/>
        <v>7.4584999999999999</v>
      </c>
      <c r="BI479" s="28">
        <f t="shared" si="148"/>
        <v>7.4584999999999999</v>
      </c>
      <c r="BJ479" s="28">
        <f t="shared" si="148"/>
        <v>7.4584999999999999</v>
      </c>
      <c r="BK479" s="28">
        <f t="shared" si="148"/>
        <v>7.4584999999999999</v>
      </c>
      <c r="BL479" s="28">
        <f t="shared" si="148"/>
        <v>7.4584999999999999</v>
      </c>
      <c r="BM479" s="28">
        <f t="shared" si="148"/>
        <v>7.4584999999999999</v>
      </c>
      <c r="BN479" s="28">
        <f t="shared" si="148"/>
        <v>7.4584999999999999</v>
      </c>
      <c r="BO479" s="28">
        <f t="shared" si="148"/>
        <v>7.4584999999999999</v>
      </c>
      <c r="BP479" s="28">
        <f t="shared" si="148"/>
        <v>7.4584999999999999</v>
      </c>
      <c r="BQ479" s="28">
        <f t="shared" si="148"/>
        <v>7.4584999999999999</v>
      </c>
      <c r="BR479" s="28">
        <f t="shared" si="148"/>
        <v>7.4584999999999999</v>
      </c>
      <c r="BS479" s="28">
        <f t="shared" si="148"/>
        <v>7.4584999999999999</v>
      </c>
      <c r="BT479" s="28">
        <f t="shared" si="148"/>
        <v>7.4584999999999999</v>
      </c>
      <c r="BU479" s="28">
        <f t="shared" si="148"/>
        <v>7.4584999999999999</v>
      </c>
      <c r="BV479" s="28">
        <f t="shared" si="148"/>
        <v>7.4584999999999999</v>
      </c>
      <c r="BW479" s="28">
        <f t="shared" si="148"/>
        <v>7.4584999999999999</v>
      </c>
      <c r="BX479" s="28">
        <f t="shared" si="148"/>
        <v>7.4584999999999999</v>
      </c>
      <c r="BY479" s="28">
        <f t="shared" si="148"/>
        <v>7.4584999999999999</v>
      </c>
      <c r="BZ479" s="28">
        <f t="shared" si="148"/>
        <v>7.4584999999999999</v>
      </c>
      <c r="CA479" s="28">
        <f t="shared" si="148"/>
        <v>7.4584999999999999</v>
      </c>
      <c r="CB479" s="28">
        <f t="shared" si="148"/>
        <v>7.4584999999999999</v>
      </c>
      <c r="CC479" s="3" t="s">
        <v>232</v>
      </c>
    </row>
    <row r="480" spans="1:81" ht="15" customHeight="1">
      <c r="A480" s="1">
        <v>10055775</v>
      </c>
      <c r="B480" s="5">
        <v>42551.627488425926</v>
      </c>
      <c r="C480" s="5">
        <v>42559</v>
      </c>
      <c r="D480" s="5">
        <v>42765.916851851849</v>
      </c>
      <c r="E480" s="4">
        <v>895.02</v>
      </c>
      <c r="F480" s="3" t="s">
        <v>5</v>
      </c>
      <c r="G480" s="3" t="s">
        <v>19</v>
      </c>
      <c r="H480" s="3" t="s">
        <v>18</v>
      </c>
      <c r="K480" s="2"/>
      <c r="L480" s="2"/>
      <c r="AY480" s="28">
        <f>($E480*($H$1/12)/2)</f>
        <v>3.72925</v>
      </c>
      <c r="AZ480" s="28">
        <f t="shared" si="148"/>
        <v>7.4584999999999999</v>
      </c>
      <c r="BA480" s="28">
        <f t="shared" si="148"/>
        <v>7.4584999999999999</v>
      </c>
      <c r="BB480" s="28">
        <f t="shared" si="148"/>
        <v>7.4584999999999999</v>
      </c>
      <c r="BC480" s="28">
        <f t="shared" si="148"/>
        <v>7.4584999999999999</v>
      </c>
      <c r="BD480" s="28">
        <f t="shared" si="148"/>
        <v>7.4584999999999999</v>
      </c>
      <c r="BE480" s="28">
        <f t="shared" si="148"/>
        <v>7.4584999999999999</v>
      </c>
      <c r="BF480" s="28">
        <f t="shared" si="148"/>
        <v>7.4584999999999999</v>
      </c>
      <c r="BG480" s="28">
        <f t="shared" si="148"/>
        <v>7.4584999999999999</v>
      </c>
      <c r="BH480" s="28">
        <f t="shared" si="148"/>
        <v>7.4584999999999999</v>
      </c>
      <c r="BI480" s="28">
        <f t="shared" si="148"/>
        <v>7.4584999999999999</v>
      </c>
      <c r="BJ480" s="28">
        <f t="shared" si="148"/>
        <v>7.4584999999999999</v>
      </c>
      <c r="BK480" s="28">
        <f t="shared" si="148"/>
        <v>7.4584999999999999</v>
      </c>
      <c r="BL480" s="28">
        <f t="shared" si="148"/>
        <v>7.4584999999999999</v>
      </c>
      <c r="BM480" s="28">
        <f t="shared" si="148"/>
        <v>7.4584999999999999</v>
      </c>
      <c r="BN480" s="28">
        <f t="shared" si="148"/>
        <v>7.4584999999999999</v>
      </c>
      <c r="BO480" s="28">
        <f t="shared" si="148"/>
        <v>7.4584999999999999</v>
      </c>
      <c r="BP480" s="28">
        <f t="shared" si="148"/>
        <v>7.4584999999999999</v>
      </c>
      <c r="BQ480" s="28">
        <f t="shared" si="148"/>
        <v>7.4584999999999999</v>
      </c>
      <c r="BR480" s="28">
        <f t="shared" si="148"/>
        <v>7.4584999999999999</v>
      </c>
      <c r="BS480" s="28">
        <f t="shared" si="148"/>
        <v>7.4584999999999999</v>
      </c>
      <c r="BT480" s="28">
        <f t="shared" si="148"/>
        <v>7.4584999999999999</v>
      </c>
      <c r="BU480" s="28">
        <f t="shared" si="148"/>
        <v>7.4584999999999999</v>
      </c>
      <c r="BV480" s="28">
        <f t="shared" si="148"/>
        <v>7.4584999999999999</v>
      </c>
      <c r="BW480" s="28">
        <f t="shared" si="148"/>
        <v>7.4584999999999999</v>
      </c>
      <c r="BX480" s="28">
        <f t="shared" si="148"/>
        <v>7.4584999999999999</v>
      </c>
      <c r="BY480" s="28">
        <f t="shared" si="148"/>
        <v>7.4584999999999999</v>
      </c>
      <c r="BZ480" s="28">
        <f t="shared" si="148"/>
        <v>7.4584999999999999</v>
      </c>
      <c r="CA480" s="28">
        <f t="shared" si="148"/>
        <v>7.4584999999999999</v>
      </c>
      <c r="CB480" s="28">
        <f t="shared" si="148"/>
        <v>7.4584999999999999</v>
      </c>
      <c r="CC480" s="3" t="s">
        <v>232</v>
      </c>
    </row>
    <row r="481" spans="1:81" ht="15" customHeight="1">
      <c r="A481" s="1">
        <v>10055776</v>
      </c>
      <c r="B481" s="5">
        <v>42551.647569444445</v>
      </c>
      <c r="C481" s="5">
        <v>42558</v>
      </c>
      <c r="D481" s="5">
        <v>42765.917511574073</v>
      </c>
      <c r="E481" s="4">
        <v>895.02</v>
      </c>
      <c r="F481" s="3" t="s">
        <v>5</v>
      </c>
      <c r="G481" s="3" t="s">
        <v>19</v>
      </c>
      <c r="H481" s="3" t="s">
        <v>18</v>
      </c>
      <c r="K481" s="2"/>
      <c r="L481" s="2"/>
      <c r="AY481" s="28">
        <f>($E481*($H$1/12)/2)</f>
        <v>3.72925</v>
      </c>
      <c r="AZ481" s="28">
        <f t="shared" si="148"/>
        <v>7.4584999999999999</v>
      </c>
      <c r="BA481" s="28">
        <f t="shared" si="148"/>
        <v>7.4584999999999999</v>
      </c>
      <c r="BB481" s="28">
        <f t="shared" si="148"/>
        <v>7.4584999999999999</v>
      </c>
      <c r="BC481" s="28">
        <f t="shared" si="148"/>
        <v>7.4584999999999999</v>
      </c>
      <c r="BD481" s="28">
        <f t="shared" si="148"/>
        <v>7.4584999999999999</v>
      </c>
      <c r="BE481" s="28">
        <f t="shared" si="148"/>
        <v>7.4584999999999999</v>
      </c>
      <c r="BF481" s="28">
        <f t="shared" si="148"/>
        <v>7.4584999999999999</v>
      </c>
      <c r="BG481" s="28">
        <f t="shared" si="148"/>
        <v>7.4584999999999999</v>
      </c>
      <c r="BH481" s="28">
        <f t="shared" si="148"/>
        <v>7.4584999999999999</v>
      </c>
      <c r="BI481" s="28">
        <f t="shared" si="148"/>
        <v>7.4584999999999999</v>
      </c>
      <c r="BJ481" s="28">
        <f t="shared" si="148"/>
        <v>7.4584999999999999</v>
      </c>
      <c r="BK481" s="28">
        <f t="shared" si="148"/>
        <v>7.4584999999999999</v>
      </c>
      <c r="BL481" s="28">
        <f t="shared" si="148"/>
        <v>7.4584999999999999</v>
      </c>
      <c r="BM481" s="28">
        <f t="shared" si="148"/>
        <v>7.4584999999999999</v>
      </c>
      <c r="BN481" s="28">
        <f t="shared" si="148"/>
        <v>7.4584999999999999</v>
      </c>
      <c r="BO481" s="28">
        <f t="shared" si="148"/>
        <v>7.4584999999999999</v>
      </c>
      <c r="BP481" s="28">
        <f t="shared" si="148"/>
        <v>7.4584999999999999</v>
      </c>
      <c r="BQ481" s="28">
        <f t="shared" si="148"/>
        <v>7.4584999999999999</v>
      </c>
      <c r="BR481" s="28">
        <f t="shared" si="148"/>
        <v>7.4584999999999999</v>
      </c>
      <c r="BS481" s="28">
        <f t="shared" si="148"/>
        <v>7.4584999999999999</v>
      </c>
      <c r="BT481" s="28">
        <f t="shared" si="148"/>
        <v>7.4584999999999999</v>
      </c>
      <c r="BU481" s="28">
        <f t="shared" si="148"/>
        <v>7.4584999999999999</v>
      </c>
      <c r="BV481" s="28">
        <f t="shared" si="148"/>
        <v>7.4584999999999999</v>
      </c>
      <c r="BW481" s="28">
        <f t="shared" si="148"/>
        <v>7.4584999999999999</v>
      </c>
      <c r="BX481" s="28">
        <f t="shared" si="148"/>
        <v>7.4584999999999999</v>
      </c>
      <c r="BY481" s="28">
        <f t="shared" si="148"/>
        <v>7.4584999999999999</v>
      </c>
      <c r="BZ481" s="28">
        <f t="shared" si="148"/>
        <v>7.4584999999999999</v>
      </c>
      <c r="CA481" s="28">
        <f t="shared" si="148"/>
        <v>7.4584999999999999</v>
      </c>
      <c r="CB481" s="28">
        <f t="shared" si="148"/>
        <v>7.4584999999999999</v>
      </c>
      <c r="CC481" s="3" t="s">
        <v>232</v>
      </c>
    </row>
    <row r="482" spans="1:81" ht="15" customHeight="1">
      <c r="A482" s="1">
        <v>10055777</v>
      </c>
      <c r="B482" s="5">
        <v>42551.655312499999</v>
      </c>
      <c r="C482" s="5">
        <v>42558</v>
      </c>
      <c r="D482" s="5">
        <v>42765.917928240742</v>
      </c>
      <c r="E482" s="4">
        <v>895.02</v>
      </c>
      <c r="F482" s="3" t="s">
        <v>5</v>
      </c>
      <c r="G482" s="3" t="s">
        <v>19</v>
      </c>
      <c r="H482" s="3" t="s">
        <v>18</v>
      </c>
      <c r="K482" s="2"/>
      <c r="L482" s="2"/>
      <c r="AY482" s="28">
        <f>($E482*($H$1/12)/2)</f>
        <v>3.72925</v>
      </c>
      <c r="AZ482" s="28">
        <f t="shared" si="148"/>
        <v>7.4584999999999999</v>
      </c>
      <c r="BA482" s="28">
        <f t="shared" si="148"/>
        <v>7.4584999999999999</v>
      </c>
      <c r="BB482" s="28">
        <f t="shared" si="148"/>
        <v>7.4584999999999999</v>
      </c>
      <c r="BC482" s="28">
        <f t="shared" si="148"/>
        <v>7.4584999999999999</v>
      </c>
      <c r="BD482" s="28">
        <f t="shared" si="148"/>
        <v>7.4584999999999999</v>
      </c>
      <c r="BE482" s="28">
        <f t="shared" si="148"/>
        <v>7.4584999999999999</v>
      </c>
      <c r="BF482" s="28">
        <f t="shared" si="148"/>
        <v>7.4584999999999999</v>
      </c>
      <c r="BG482" s="28">
        <f t="shared" si="148"/>
        <v>7.4584999999999999</v>
      </c>
      <c r="BH482" s="28">
        <f t="shared" si="148"/>
        <v>7.4584999999999999</v>
      </c>
      <c r="BI482" s="28">
        <f t="shared" si="148"/>
        <v>7.4584999999999999</v>
      </c>
      <c r="BJ482" s="28">
        <f t="shared" si="148"/>
        <v>7.4584999999999999</v>
      </c>
      <c r="BK482" s="28">
        <f t="shared" si="148"/>
        <v>7.4584999999999999</v>
      </c>
      <c r="BL482" s="28">
        <f t="shared" si="148"/>
        <v>7.4584999999999999</v>
      </c>
      <c r="BM482" s="28">
        <f t="shared" si="148"/>
        <v>7.4584999999999999</v>
      </c>
      <c r="BN482" s="28">
        <f t="shared" si="148"/>
        <v>7.4584999999999999</v>
      </c>
      <c r="BO482" s="28">
        <f t="shared" si="148"/>
        <v>7.4584999999999999</v>
      </c>
      <c r="BP482" s="28">
        <f t="shared" si="148"/>
        <v>7.4584999999999999</v>
      </c>
      <c r="BQ482" s="28">
        <f t="shared" si="148"/>
        <v>7.4584999999999999</v>
      </c>
      <c r="BR482" s="28">
        <f t="shared" si="148"/>
        <v>7.4584999999999999</v>
      </c>
      <c r="BS482" s="28">
        <f t="shared" si="148"/>
        <v>7.4584999999999999</v>
      </c>
      <c r="BT482" s="28">
        <f t="shared" si="148"/>
        <v>7.4584999999999999</v>
      </c>
      <c r="BU482" s="28">
        <f t="shared" si="148"/>
        <v>7.4584999999999999</v>
      </c>
      <c r="BV482" s="28">
        <f t="shared" si="148"/>
        <v>7.4584999999999999</v>
      </c>
      <c r="BW482" s="28">
        <f t="shared" si="148"/>
        <v>7.4584999999999999</v>
      </c>
      <c r="BX482" s="28">
        <f t="shared" si="148"/>
        <v>7.4584999999999999</v>
      </c>
      <c r="BY482" s="28">
        <f t="shared" si="148"/>
        <v>7.4584999999999999</v>
      </c>
      <c r="BZ482" s="28">
        <f t="shared" si="148"/>
        <v>7.4584999999999999</v>
      </c>
      <c r="CA482" s="28">
        <f t="shared" si="148"/>
        <v>7.4584999999999999</v>
      </c>
      <c r="CB482" s="28">
        <f t="shared" si="148"/>
        <v>7.4584999999999999</v>
      </c>
      <c r="CC482" s="3" t="s">
        <v>232</v>
      </c>
    </row>
    <row r="483" spans="1:81" ht="15" hidden="1" customHeight="1">
      <c r="A483" s="1" t="s">
        <v>201</v>
      </c>
      <c r="B483" s="5">
        <v>42439.60261574074</v>
      </c>
      <c r="C483" s="5">
        <v>42658</v>
      </c>
      <c r="D483" s="5">
        <v>42765.930231481485</v>
      </c>
      <c r="E483" s="7">
        <v>0</v>
      </c>
      <c r="F483" s="3" t="s">
        <v>0</v>
      </c>
      <c r="G483" s="3" t="s">
        <v>217</v>
      </c>
      <c r="H483" s="3" t="s">
        <v>214</v>
      </c>
      <c r="K483" s="2"/>
      <c r="L483" s="2"/>
    </row>
    <row r="484" spans="1:81" ht="15" hidden="1" customHeight="1">
      <c r="A484" s="1" t="s">
        <v>200</v>
      </c>
      <c r="B484" s="5">
        <v>42439.688425925924</v>
      </c>
      <c r="C484" s="5">
        <v>42658</v>
      </c>
      <c r="D484" s="5">
        <v>42765.931388888886</v>
      </c>
      <c r="E484" s="4">
        <v>0</v>
      </c>
      <c r="F484" s="3" t="s">
        <v>13</v>
      </c>
      <c r="G484" s="3" t="s">
        <v>217</v>
      </c>
      <c r="H484" s="3" t="s">
        <v>214</v>
      </c>
      <c r="K484" s="2"/>
      <c r="L484" s="2"/>
    </row>
    <row r="485" spans="1:81" ht="30" customHeight="1">
      <c r="A485" s="1">
        <v>10054861</v>
      </c>
      <c r="B485" s="5">
        <v>42471.392175925925</v>
      </c>
      <c r="C485" s="5">
        <v>42704</v>
      </c>
      <c r="D485" s="5">
        <v>42765.933703703704</v>
      </c>
      <c r="E485" s="4">
        <v>7536.6</v>
      </c>
      <c r="F485" s="3" t="s">
        <v>13</v>
      </c>
      <c r="G485" s="8" t="s">
        <v>173</v>
      </c>
      <c r="H485" s="3" t="s">
        <v>84</v>
      </c>
      <c r="K485" s="2"/>
      <c r="L485" s="2"/>
      <c r="BC485" s="28">
        <f>($E485*($H$1/12)/2)</f>
        <v>31.4025</v>
      </c>
      <c r="BD485" s="28">
        <f>($E485*($H$1/12))</f>
        <v>62.805</v>
      </c>
      <c r="BE485" s="28">
        <f t="shared" ref="BE485:CB486" si="149">($E485*($H$1/12))</f>
        <v>62.805</v>
      </c>
      <c r="BF485" s="28">
        <f t="shared" si="149"/>
        <v>62.805</v>
      </c>
      <c r="BG485" s="28">
        <f t="shared" si="149"/>
        <v>62.805</v>
      </c>
      <c r="BH485" s="28">
        <f t="shared" si="149"/>
        <v>62.805</v>
      </c>
      <c r="BI485" s="28">
        <f t="shared" si="149"/>
        <v>62.805</v>
      </c>
      <c r="BJ485" s="28">
        <f t="shared" si="149"/>
        <v>62.805</v>
      </c>
      <c r="BK485" s="28">
        <f t="shared" si="149"/>
        <v>62.805</v>
      </c>
      <c r="BL485" s="28">
        <f t="shared" si="149"/>
        <v>62.805</v>
      </c>
      <c r="BM485" s="28">
        <f t="shared" si="149"/>
        <v>62.805</v>
      </c>
      <c r="BN485" s="28">
        <f t="shared" si="149"/>
        <v>62.805</v>
      </c>
      <c r="BO485" s="28">
        <f t="shared" si="149"/>
        <v>62.805</v>
      </c>
      <c r="BP485" s="28">
        <f t="shared" si="149"/>
        <v>62.805</v>
      </c>
      <c r="BQ485" s="28">
        <f t="shared" si="149"/>
        <v>62.805</v>
      </c>
      <c r="BR485" s="28">
        <f t="shared" si="149"/>
        <v>62.805</v>
      </c>
      <c r="BS485" s="28">
        <f t="shared" si="149"/>
        <v>62.805</v>
      </c>
      <c r="BT485" s="28">
        <f t="shared" si="149"/>
        <v>62.805</v>
      </c>
      <c r="BU485" s="28">
        <f t="shared" si="149"/>
        <v>62.805</v>
      </c>
      <c r="BV485" s="28">
        <f t="shared" si="149"/>
        <v>62.805</v>
      </c>
      <c r="BW485" s="28">
        <f t="shared" si="149"/>
        <v>62.805</v>
      </c>
      <c r="BX485" s="28">
        <f t="shared" si="149"/>
        <v>62.805</v>
      </c>
      <c r="BY485" s="28">
        <f t="shared" si="149"/>
        <v>62.805</v>
      </c>
      <c r="BZ485" s="28">
        <f t="shared" si="149"/>
        <v>62.805</v>
      </c>
      <c r="CA485" s="28">
        <f t="shared" si="149"/>
        <v>62.805</v>
      </c>
      <c r="CB485" s="28">
        <f t="shared" si="149"/>
        <v>62.805</v>
      </c>
      <c r="CC485" s="3" t="s">
        <v>232</v>
      </c>
    </row>
    <row r="486" spans="1:81" ht="15" customHeight="1">
      <c r="A486" s="1">
        <v>10056231</v>
      </c>
      <c r="B486" s="5">
        <v>42639.609675925924</v>
      </c>
      <c r="C486" s="5">
        <v>42716</v>
      </c>
      <c r="D486" s="5">
        <v>42765.941099537034</v>
      </c>
      <c r="E486" s="7">
        <f>229.5+229.5+229.5+229.5+2268+202.5+343.8+343.8+343.8+343.8+263.7+2737.8</f>
        <v>7765.2000000000007</v>
      </c>
      <c r="F486" s="3" t="s">
        <v>5</v>
      </c>
      <c r="G486" s="3" t="s">
        <v>148</v>
      </c>
      <c r="H486" s="3" t="s">
        <v>176</v>
      </c>
      <c r="K486" s="2"/>
      <c r="L486" s="2"/>
      <c r="BD486" s="28">
        <f>($E486*($H$1/12)/2)</f>
        <v>32.355000000000004</v>
      </c>
      <c r="BE486" s="28">
        <f>($E486*($H$1/12))</f>
        <v>64.710000000000008</v>
      </c>
      <c r="BF486" s="28">
        <f t="shared" si="149"/>
        <v>64.710000000000008</v>
      </c>
      <c r="BG486" s="28">
        <f t="shared" si="149"/>
        <v>64.710000000000008</v>
      </c>
      <c r="BH486" s="28">
        <f t="shared" si="149"/>
        <v>64.710000000000008</v>
      </c>
      <c r="BI486" s="28">
        <f t="shared" si="149"/>
        <v>64.710000000000008</v>
      </c>
      <c r="BJ486" s="28">
        <f t="shared" si="149"/>
        <v>64.710000000000008</v>
      </c>
      <c r="BK486" s="28">
        <f t="shared" si="149"/>
        <v>64.710000000000008</v>
      </c>
      <c r="BL486" s="28">
        <f t="shared" si="149"/>
        <v>64.710000000000008</v>
      </c>
      <c r="BM486" s="28">
        <f t="shared" si="149"/>
        <v>64.710000000000008</v>
      </c>
      <c r="BN486" s="28">
        <f t="shared" si="149"/>
        <v>64.710000000000008</v>
      </c>
      <c r="BO486" s="28">
        <f t="shared" si="149"/>
        <v>64.710000000000008</v>
      </c>
      <c r="BP486" s="28">
        <f t="shared" si="149"/>
        <v>64.710000000000008</v>
      </c>
      <c r="BQ486" s="28">
        <f t="shared" si="149"/>
        <v>64.710000000000008</v>
      </c>
      <c r="BR486" s="28">
        <f t="shared" si="149"/>
        <v>64.710000000000008</v>
      </c>
      <c r="BS486" s="28">
        <f t="shared" si="149"/>
        <v>64.710000000000008</v>
      </c>
      <c r="BT486" s="28">
        <f t="shared" si="149"/>
        <v>64.710000000000008</v>
      </c>
      <c r="BU486" s="28">
        <f t="shared" si="149"/>
        <v>64.710000000000008</v>
      </c>
      <c r="BV486" s="28">
        <f t="shared" si="149"/>
        <v>64.710000000000008</v>
      </c>
      <c r="BW486" s="28">
        <f t="shared" si="149"/>
        <v>64.710000000000008</v>
      </c>
      <c r="BX486" s="28">
        <f t="shared" si="149"/>
        <v>64.710000000000008</v>
      </c>
      <c r="BY486" s="28">
        <f t="shared" si="149"/>
        <v>64.710000000000008</v>
      </c>
      <c r="BZ486" s="28">
        <f t="shared" si="149"/>
        <v>64.710000000000008</v>
      </c>
      <c r="CA486" s="28">
        <f t="shared" si="149"/>
        <v>64.710000000000008</v>
      </c>
      <c r="CB486" s="28">
        <f t="shared" si="149"/>
        <v>64.710000000000008</v>
      </c>
      <c r="CC486" s="3" t="s">
        <v>232</v>
      </c>
    </row>
    <row r="487" spans="1:81" ht="15" hidden="1" customHeight="1">
      <c r="A487" s="1">
        <v>1009229</v>
      </c>
      <c r="B487" s="5">
        <v>41842</v>
      </c>
      <c r="C487" s="5">
        <v>42430</v>
      </c>
      <c r="D487" s="5">
        <v>42766.476018518515</v>
      </c>
      <c r="E487" s="7">
        <v>0</v>
      </c>
      <c r="F487" s="3" t="s">
        <v>0</v>
      </c>
      <c r="G487" s="3" t="s">
        <v>217</v>
      </c>
      <c r="H487" s="3" t="s">
        <v>214</v>
      </c>
      <c r="K487" s="2"/>
      <c r="L487" s="2"/>
    </row>
    <row r="488" spans="1:81" ht="15" hidden="1" customHeight="1">
      <c r="A488" s="1">
        <v>10050576</v>
      </c>
      <c r="B488" s="5">
        <v>41864.407997685186</v>
      </c>
      <c r="C488" s="5">
        <v>42346</v>
      </c>
      <c r="D488" s="5">
        <v>42767.607847222222</v>
      </c>
      <c r="E488" s="7">
        <v>0</v>
      </c>
      <c r="F488" s="3" t="s">
        <v>0</v>
      </c>
      <c r="G488" s="3" t="s">
        <v>217</v>
      </c>
      <c r="H488" s="3" t="s">
        <v>214</v>
      </c>
      <c r="K488" s="2"/>
      <c r="L488" s="2"/>
    </row>
    <row r="489" spans="1:81" ht="60" customHeight="1">
      <c r="A489" s="1">
        <v>10054884</v>
      </c>
      <c r="B489" s="5">
        <v>42473.60832175926</v>
      </c>
      <c r="C489" s="5">
        <v>42526</v>
      </c>
      <c r="D489" s="5">
        <v>42793.369976851849</v>
      </c>
      <c r="E489" s="4">
        <v>1004.86</v>
      </c>
      <c r="F489" s="3" t="s">
        <v>13</v>
      </c>
      <c r="G489" s="8" t="s">
        <v>95</v>
      </c>
      <c r="H489" s="3" t="s">
        <v>90</v>
      </c>
      <c r="K489" s="2"/>
      <c r="L489" s="2"/>
      <c r="AX489" s="28">
        <f>($E489*($H$1/12)/2)</f>
        <v>4.1869166666666668</v>
      </c>
      <c r="AY489" s="28">
        <f>($E489*($H$1/12))</f>
        <v>8.3738333333333337</v>
      </c>
      <c r="AZ489" s="28">
        <f t="shared" ref="AZ489:CB489" si="150">($E489*($H$1/12))</f>
        <v>8.3738333333333337</v>
      </c>
      <c r="BA489" s="28">
        <f t="shared" si="150"/>
        <v>8.3738333333333337</v>
      </c>
      <c r="BB489" s="28">
        <f t="shared" si="150"/>
        <v>8.3738333333333337</v>
      </c>
      <c r="BC489" s="28">
        <f t="shared" si="150"/>
        <v>8.3738333333333337</v>
      </c>
      <c r="BD489" s="28">
        <f t="shared" si="150"/>
        <v>8.3738333333333337</v>
      </c>
      <c r="BE489" s="28">
        <f t="shared" si="150"/>
        <v>8.3738333333333337</v>
      </c>
      <c r="BF489" s="28">
        <f t="shared" si="150"/>
        <v>8.3738333333333337</v>
      </c>
      <c r="BG489" s="28">
        <f t="shared" si="150"/>
        <v>8.3738333333333337</v>
      </c>
      <c r="BH489" s="28">
        <f t="shared" si="150"/>
        <v>8.3738333333333337</v>
      </c>
      <c r="BI489" s="28">
        <f t="shared" si="150"/>
        <v>8.3738333333333337</v>
      </c>
      <c r="BJ489" s="28">
        <f t="shared" si="150"/>
        <v>8.3738333333333337</v>
      </c>
      <c r="BK489" s="28">
        <f t="shared" si="150"/>
        <v>8.3738333333333337</v>
      </c>
      <c r="BL489" s="28">
        <f t="shared" si="150"/>
        <v>8.3738333333333337</v>
      </c>
      <c r="BM489" s="28">
        <f t="shared" si="150"/>
        <v>8.3738333333333337</v>
      </c>
      <c r="BN489" s="28">
        <f t="shared" si="150"/>
        <v>8.3738333333333337</v>
      </c>
      <c r="BO489" s="28">
        <f t="shared" si="150"/>
        <v>8.3738333333333337</v>
      </c>
      <c r="BP489" s="28">
        <f t="shared" si="150"/>
        <v>8.3738333333333337</v>
      </c>
      <c r="BQ489" s="28">
        <f t="shared" si="150"/>
        <v>8.3738333333333337</v>
      </c>
      <c r="BR489" s="28">
        <f t="shared" si="150"/>
        <v>8.3738333333333337</v>
      </c>
      <c r="BS489" s="28">
        <f t="shared" si="150"/>
        <v>8.3738333333333337</v>
      </c>
      <c r="BT489" s="28">
        <f t="shared" si="150"/>
        <v>8.3738333333333337</v>
      </c>
      <c r="BU489" s="28">
        <f t="shared" si="150"/>
        <v>8.3738333333333337</v>
      </c>
      <c r="BV489" s="28">
        <f t="shared" si="150"/>
        <v>8.3738333333333337</v>
      </c>
      <c r="BW489" s="28">
        <f t="shared" si="150"/>
        <v>8.3738333333333337</v>
      </c>
      <c r="BX489" s="28">
        <f t="shared" si="150"/>
        <v>8.3738333333333337</v>
      </c>
      <c r="BY489" s="28">
        <f t="shared" si="150"/>
        <v>8.3738333333333337</v>
      </c>
      <c r="BZ489" s="28">
        <f t="shared" si="150"/>
        <v>8.3738333333333337</v>
      </c>
      <c r="CA489" s="28">
        <f t="shared" si="150"/>
        <v>8.3738333333333337</v>
      </c>
      <c r="CB489" s="28">
        <f t="shared" si="150"/>
        <v>8.3738333333333337</v>
      </c>
      <c r="CC489" s="3" t="s">
        <v>232</v>
      </c>
    </row>
    <row r="490" spans="1:81" ht="15" hidden="1" customHeight="1">
      <c r="A490" s="1">
        <v>10056409</v>
      </c>
      <c r="B490" s="5">
        <v>42684.602094907408</v>
      </c>
      <c r="C490" s="5">
        <v>42705</v>
      </c>
      <c r="D490" s="5">
        <v>42794.366597222222</v>
      </c>
      <c r="E490" s="7">
        <v>0</v>
      </c>
      <c r="F490" s="3" t="s">
        <v>0</v>
      </c>
      <c r="G490" s="3" t="s">
        <v>217</v>
      </c>
      <c r="H490" s="3" t="s">
        <v>214</v>
      </c>
      <c r="K490" s="2"/>
      <c r="L490" s="2"/>
    </row>
    <row r="491" spans="1:81" ht="60" customHeight="1">
      <c r="A491" s="1">
        <v>10054883</v>
      </c>
      <c r="B491" s="5">
        <v>42473.598749999997</v>
      </c>
      <c r="C491" s="5">
        <v>42526</v>
      </c>
      <c r="D491" s="5">
        <v>42794.367118055554</v>
      </c>
      <c r="E491" s="4">
        <v>2014.66</v>
      </c>
      <c r="F491" s="3" t="s">
        <v>13</v>
      </c>
      <c r="G491" s="8" t="s">
        <v>94</v>
      </c>
      <c r="H491" s="3" t="s">
        <v>90</v>
      </c>
      <c r="K491" s="2"/>
      <c r="L491" s="2"/>
      <c r="AX491" s="28">
        <f>($E491*($H$1/12)/2)</f>
        <v>8.3944166666666664</v>
      </c>
      <c r="AY491" s="28">
        <f>($E491*($H$1/12))</f>
        <v>16.788833333333333</v>
      </c>
      <c r="AZ491" s="28">
        <f t="shared" ref="AZ491:CB491" si="151">($E491*($H$1/12))</f>
        <v>16.788833333333333</v>
      </c>
      <c r="BA491" s="28">
        <f t="shared" si="151"/>
        <v>16.788833333333333</v>
      </c>
      <c r="BB491" s="28">
        <f t="shared" si="151"/>
        <v>16.788833333333333</v>
      </c>
      <c r="BC491" s="28">
        <f t="shared" si="151"/>
        <v>16.788833333333333</v>
      </c>
      <c r="BD491" s="28">
        <f t="shared" si="151"/>
        <v>16.788833333333333</v>
      </c>
      <c r="BE491" s="28">
        <f t="shared" si="151"/>
        <v>16.788833333333333</v>
      </c>
      <c r="BF491" s="28">
        <f t="shared" si="151"/>
        <v>16.788833333333333</v>
      </c>
      <c r="BG491" s="28">
        <f t="shared" si="151"/>
        <v>16.788833333333333</v>
      </c>
      <c r="BH491" s="28">
        <f t="shared" si="151"/>
        <v>16.788833333333333</v>
      </c>
      <c r="BI491" s="28">
        <f t="shared" si="151"/>
        <v>16.788833333333333</v>
      </c>
      <c r="BJ491" s="28">
        <f t="shared" si="151"/>
        <v>16.788833333333333</v>
      </c>
      <c r="BK491" s="28">
        <f t="shared" si="151"/>
        <v>16.788833333333333</v>
      </c>
      <c r="BL491" s="28">
        <f t="shared" si="151"/>
        <v>16.788833333333333</v>
      </c>
      <c r="BM491" s="28">
        <f t="shared" si="151"/>
        <v>16.788833333333333</v>
      </c>
      <c r="BN491" s="28">
        <f t="shared" si="151"/>
        <v>16.788833333333333</v>
      </c>
      <c r="BO491" s="28">
        <f t="shared" si="151"/>
        <v>16.788833333333333</v>
      </c>
      <c r="BP491" s="28">
        <f t="shared" si="151"/>
        <v>16.788833333333333</v>
      </c>
      <c r="BQ491" s="28">
        <f t="shared" si="151"/>
        <v>16.788833333333333</v>
      </c>
      <c r="BR491" s="28">
        <f t="shared" si="151"/>
        <v>16.788833333333333</v>
      </c>
      <c r="BS491" s="28">
        <f t="shared" si="151"/>
        <v>16.788833333333333</v>
      </c>
      <c r="BT491" s="28">
        <f t="shared" si="151"/>
        <v>16.788833333333333</v>
      </c>
      <c r="BU491" s="28">
        <f t="shared" si="151"/>
        <v>16.788833333333333</v>
      </c>
      <c r="BV491" s="28">
        <f t="shared" si="151"/>
        <v>16.788833333333333</v>
      </c>
      <c r="BW491" s="28">
        <f t="shared" si="151"/>
        <v>16.788833333333333</v>
      </c>
      <c r="BX491" s="28">
        <f t="shared" si="151"/>
        <v>16.788833333333333</v>
      </c>
      <c r="BY491" s="28">
        <f t="shared" si="151"/>
        <v>16.788833333333333</v>
      </c>
      <c r="BZ491" s="28">
        <f t="shared" si="151"/>
        <v>16.788833333333333</v>
      </c>
      <c r="CA491" s="28">
        <f t="shared" si="151"/>
        <v>16.788833333333333</v>
      </c>
      <c r="CB491" s="28">
        <f t="shared" si="151"/>
        <v>16.788833333333333</v>
      </c>
      <c r="CC491" s="3" t="s">
        <v>232</v>
      </c>
    </row>
    <row r="492" spans="1:81" ht="15" hidden="1" customHeight="1">
      <c r="A492" s="1">
        <v>10056444</v>
      </c>
      <c r="B492" s="5">
        <v>42702.616747685184</v>
      </c>
      <c r="C492" s="5">
        <v>42727</v>
      </c>
      <c r="D492" s="5">
        <v>42794.367766203701</v>
      </c>
      <c r="E492" s="7">
        <v>0</v>
      </c>
      <c r="F492" s="3" t="s">
        <v>0</v>
      </c>
      <c r="G492" s="3" t="s">
        <v>217</v>
      </c>
      <c r="H492" s="3" t="s">
        <v>214</v>
      </c>
      <c r="K492" s="2"/>
      <c r="L492" s="2"/>
    </row>
    <row r="493" spans="1:81" ht="15" hidden="1" customHeight="1">
      <c r="A493" s="1">
        <v>10054191</v>
      </c>
      <c r="B493" s="5">
        <v>42369.483784722222</v>
      </c>
      <c r="C493" s="5">
        <v>42735</v>
      </c>
      <c r="D493" s="5">
        <v>42803.895902777775</v>
      </c>
      <c r="E493" s="4">
        <v>0</v>
      </c>
      <c r="F493" s="3" t="s">
        <v>5</v>
      </c>
      <c r="G493" s="3" t="s">
        <v>217</v>
      </c>
      <c r="H493" s="3" t="s">
        <v>96</v>
      </c>
      <c r="K493" s="2"/>
      <c r="L493" s="2"/>
    </row>
    <row r="494" spans="1:81" ht="45" customHeight="1">
      <c r="A494" s="1">
        <v>10054679</v>
      </c>
      <c r="B494" s="5">
        <v>42447.693287037036</v>
      </c>
      <c r="C494" s="5">
        <v>42713</v>
      </c>
      <c r="D494" s="5">
        <v>42803.898611111108</v>
      </c>
      <c r="E494" s="4">
        <v>44250.06</v>
      </c>
      <c r="F494" s="3" t="s">
        <v>8</v>
      </c>
      <c r="G494" s="9" t="s">
        <v>127</v>
      </c>
      <c r="H494" s="3" t="s">
        <v>112</v>
      </c>
      <c r="K494" s="2"/>
      <c r="L494" s="2"/>
      <c r="BD494" s="28">
        <f>($E494*($H$1/12)/2)</f>
        <v>184.37524999999999</v>
      </c>
      <c r="BE494" s="28">
        <f>($E494*($H$1/12))</f>
        <v>368.75049999999999</v>
      </c>
      <c r="BF494" s="28">
        <f t="shared" ref="BF494:CB496" si="152">($E494*($H$1/12))</f>
        <v>368.75049999999999</v>
      </c>
      <c r="BG494" s="28">
        <f t="shared" si="152"/>
        <v>368.75049999999999</v>
      </c>
      <c r="BH494" s="28">
        <f t="shared" si="152"/>
        <v>368.75049999999999</v>
      </c>
      <c r="BI494" s="28">
        <f t="shared" si="152"/>
        <v>368.75049999999999</v>
      </c>
      <c r="BJ494" s="28">
        <f t="shared" si="152"/>
        <v>368.75049999999999</v>
      </c>
      <c r="BK494" s="28">
        <f t="shared" si="152"/>
        <v>368.75049999999999</v>
      </c>
      <c r="BL494" s="28">
        <f t="shared" si="152"/>
        <v>368.75049999999999</v>
      </c>
      <c r="BM494" s="28">
        <f t="shared" si="152"/>
        <v>368.75049999999999</v>
      </c>
      <c r="BN494" s="28">
        <f t="shared" si="152"/>
        <v>368.75049999999999</v>
      </c>
      <c r="BO494" s="28">
        <f t="shared" si="152"/>
        <v>368.75049999999999</v>
      </c>
      <c r="BP494" s="28">
        <f t="shared" si="152"/>
        <v>368.75049999999999</v>
      </c>
      <c r="BQ494" s="28">
        <f t="shared" si="152"/>
        <v>368.75049999999999</v>
      </c>
      <c r="BR494" s="28">
        <f t="shared" si="152"/>
        <v>368.75049999999999</v>
      </c>
      <c r="BS494" s="28">
        <f t="shared" si="152"/>
        <v>368.75049999999999</v>
      </c>
      <c r="BT494" s="28">
        <f t="shared" si="152"/>
        <v>368.75049999999999</v>
      </c>
      <c r="BU494" s="28">
        <f t="shared" si="152"/>
        <v>368.75049999999999</v>
      </c>
      <c r="BV494" s="28">
        <f t="shared" si="152"/>
        <v>368.75049999999999</v>
      </c>
      <c r="BW494" s="28">
        <f t="shared" si="152"/>
        <v>368.75049999999999</v>
      </c>
      <c r="BX494" s="28">
        <f t="shared" si="152"/>
        <v>368.75049999999999</v>
      </c>
      <c r="BY494" s="28">
        <f t="shared" si="152"/>
        <v>368.75049999999999</v>
      </c>
      <c r="BZ494" s="28">
        <f t="shared" si="152"/>
        <v>368.75049999999999</v>
      </c>
      <c r="CA494" s="28">
        <f t="shared" si="152"/>
        <v>368.75049999999999</v>
      </c>
      <c r="CB494" s="28">
        <f t="shared" si="152"/>
        <v>368.75049999999999</v>
      </c>
      <c r="CC494" s="3" t="s">
        <v>232</v>
      </c>
    </row>
    <row r="495" spans="1:81" ht="90" customHeight="1">
      <c r="A495" s="1">
        <v>10054448</v>
      </c>
      <c r="B495" s="5">
        <v>42425.645196759258</v>
      </c>
      <c r="C495" s="5">
        <v>42727</v>
      </c>
      <c r="D495" s="5">
        <v>42803.899317129632</v>
      </c>
      <c r="E495" s="4">
        <v>3691.15</v>
      </c>
      <c r="F495" s="3" t="s">
        <v>8</v>
      </c>
      <c r="G495" s="9" t="s">
        <v>126</v>
      </c>
      <c r="H495" s="3" t="s">
        <v>112</v>
      </c>
      <c r="K495" s="2"/>
      <c r="L495" s="2"/>
      <c r="BD495" s="28">
        <f>($E495*($H$1/12)/2)</f>
        <v>15.379791666666668</v>
      </c>
      <c r="BE495" s="28">
        <f>($E495*($H$1/12))</f>
        <v>30.759583333333335</v>
      </c>
      <c r="BF495" s="28">
        <f t="shared" si="152"/>
        <v>30.759583333333335</v>
      </c>
      <c r="BG495" s="28">
        <f t="shared" si="152"/>
        <v>30.759583333333335</v>
      </c>
      <c r="BH495" s="28">
        <f t="shared" si="152"/>
        <v>30.759583333333335</v>
      </c>
      <c r="BI495" s="28">
        <f t="shared" si="152"/>
        <v>30.759583333333335</v>
      </c>
      <c r="BJ495" s="28">
        <f t="shared" si="152"/>
        <v>30.759583333333335</v>
      </c>
      <c r="BK495" s="28">
        <f t="shared" si="152"/>
        <v>30.759583333333335</v>
      </c>
      <c r="BL495" s="28">
        <f t="shared" si="152"/>
        <v>30.759583333333335</v>
      </c>
      <c r="BM495" s="28">
        <f t="shared" si="152"/>
        <v>30.759583333333335</v>
      </c>
      <c r="BN495" s="28">
        <f t="shared" si="152"/>
        <v>30.759583333333335</v>
      </c>
      <c r="BO495" s="28">
        <f t="shared" si="152"/>
        <v>30.759583333333335</v>
      </c>
      <c r="BP495" s="28">
        <f t="shared" si="152"/>
        <v>30.759583333333335</v>
      </c>
      <c r="BQ495" s="28">
        <f t="shared" si="152"/>
        <v>30.759583333333335</v>
      </c>
      <c r="BR495" s="28">
        <f t="shared" si="152"/>
        <v>30.759583333333335</v>
      </c>
      <c r="BS495" s="28">
        <f t="shared" si="152"/>
        <v>30.759583333333335</v>
      </c>
      <c r="BT495" s="28">
        <f t="shared" si="152"/>
        <v>30.759583333333335</v>
      </c>
      <c r="BU495" s="28">
        <f t="shared" si="152"/>
        <v>30.759583333333335</v>
      </c>
      <c r="BV495" s="28">
        <f t="shared" si="152"/>
        <v>30.759583333333335</v>
      </c>
      <c r="BW495" s="28">
        <f t="shared" si="152"/>
        <v>30.759583333333335</v>
      </c>
      <c r="BX495" s="28">
        <f t="shared" si="152"/>
        <v>30.759583333333335</v>
      </c>
      <c r="BY495" s="28">
        <f t="shared" si="152"/>
        <v>30.759583333333335</v>
      </c>
      <c r="BZ495" s="28">
        <f t="shared" si="152"/>
        <v>30.759583333333335</v>
      </c>
      <c r="CA495" s="28">
        <f t="shared" si="152"/>
        <v>30.759583333333335</v>
      </c>
      <c r="CB495" s="28">
        <f t="shared" si="152"/>
        <v>30.759583333333335</v>
      </c>
      <c r="CC495" s="3" t="s">
        <v>232</v>
      </c>
    </row>
    <row r="496" spans="1:81" ht="60" customHeight="1">
      <c r="A496" s="1">
        <v>10055796</v>
      </c>
      <c r="B496" s="5">
        <v>42558.563645833332</v>
      </c>
      <c r="C496" s="5">
        <v>42674</v>
      </c>
      <c r="D496" s="5">
        <v>42803.900891203702</v>
      </c>
      <c r="E496" s="4">
        <v>49060.4</v>
      </c>
      <c r="F496" s="3" t="s">
        <v>0</v>
      </c>
      <c r="G496" s="8" t="s">
        <v>132</v>
      </c>
      <c r="H496" s="3" t="s">
        <v>96</v>
      </c>
      <c r="K496" s="2"/>
      <c r="L496" s="2"/>
      <c r="BB496" s="28">
        <f>($E496*($H$1/12)/2)</f>
        <v>204.41833333333335</v>
      </c>
      <c r="BC496" s="28">
        <f>($E496*($H$1/12))</f>
        <v>408.8366666666667</v>
      </c>
      <c r="BD496" s="28">
        <f t="shared" ref="BD496:BE496" si="153">($E496*($H$1/12))</f>
        <v>408.8366666666667</v>
      </c>
      <c r="BE496" s="28">
        <f t="shared" si="153"/>
        <v>408.8366666666667</v>
      </c>
      <c r="BF496" s="28">
        <f t="shared" si="152"/>
        <v>408.8366666666667</v>
      </c>
      <c r="BG496" s="28">
        <f t="shared" si="152"/>
        <v>408.8366666666667</v>
      </c>
      <c r="BH496" s="28">
        <f t="shared" si="152"/>
        <v>408.8366666666667</v>
      </c>
      <c r="BI496" s="28">
        <f t="shared" si="152"/>
        <v>408.8366666666667</v>
      </c>
      <c r="BJ496" s="28">
        <f t="shared" si="152"/>
        <v>408.8366666666667</v>
      </c>
      <c r="BK496" s="28">
        <f t="shared" si="152"/>
        <v>408.8366666666667</v>
      </c>
      <c r="BL496" s="28">
        <f t="shared" si="152"/>
        <v>408.8366666666667</v>
      </c>
      <c r="BM496" s="28">
        <f t="shared" si="152"/>
        <v>408.8366666666667</v>
      </c>
      <c r="BN496" s="28">
        <f t="shared" si="152"/>
        <v>408.8366666666667</v>
      </c>
      <c r="BO496" s="28">
        <f t="shared" si="152"/>
        <v>408.8366666666667</v>
      </c>
      <c r="BP496" s="28">
        <f t="shared" si="152"/>
        <v>408.8366666666667</v>
      </c>
      <c r="BQ496" s="28">
        <f t="shared" si="152"/>
        <v>408.8366666666667</v>
      </c>
      <c r="BR496" s="28">
        <f t="shared" si="152"/>
        <v>408.8366666666667</v>
      </c>
      <c r="BS496" s="28">
        <f t="shared" si="152"/>
        <v>408.8366666666667</v>
      </c>
      <c r="BT496" s="28">
        <f t="shared" si="152"/>
        <v>408.8366666666667</v>
      </c>
      <c r="BU496" s="28">
        <f t="shared" si="152"/>
        <v>408.8366666666667</v>
      </c>
      <c r="BV496" s="28">
        <f t="shared" si="152"/>
        <v>408.8366666666667</v>
      </c>
      <c r="BW496" s="28">
        <f t="shared" si="152"/>
        <v>408.8366666666667</v>
      </c>
      <c r="BX496" s="28">
        <f t="shared" si="152"/>
        <v>408.8366666666667</v>
      </c>
      <c r="BY496" s="28">
        <f t="shared" si="152"/>
        <v>408.8366666666667</v>
      </c>
      <c r="BZ496" s="28">
        <f t="shared" si="152"/>
        <v>408.8366666666667</v>
      </c>
      <c r="CA496" s="28">
        <f t="shared" si="152"/>
        <v>408.8366666666667</v>
      </c>
      <c r="CB496" s="28">
        <f t="shared" si="152"/>
        <v>408.8366666666667</v>
      </c>
      <c r="CC496" s="3" t="s">
        <v>232</v>
      </c>
    </row>
    <row r="497" spans="1:81" ht="15" hidden="1" customHeight="1">
      <c r="A497" s="1">
        <v>10056146</v>
      </c>
      <c r="B497" s="5">
        <v>42626.405891203707</v>
      </c>
      <c r="C497" s="5">
        <v>42736</v>
      </c>
      <c r="D497" s="5">
        <v>42803.901446759257</v>
      </c>
      <c r="E497" s="7">
        <v>0</v>
      </c>
      <c r="F497" s="3" t="s">
        <v>0</v>
      </c>
      <c r="G497" s="3" t="s">
        <v>217</v>
      </c>
      <c r="H497" s="3" t="s">
        <v>214</v>
      </c>
      <c r="K497" s="2"/>
      <c r="L497" s="2"/>
    </row>
    <row r="498" spans="1:81" ht="15" hidden="1" customHeight="1">
      <c r="A498" s="1">
        <v>10055727</v>
      </c>
      <c r="B498" s="5">
        <v>42543.309374999997</v>
      </c>
      <c r="C498" s="5">
        <v>42646</v>
      </c>
      <c r="D498" s="5">
        <v>42815.897187499999</v>
      </c>
      <c r="E498" s="7">
        <v>0</v>
      </c>
      <c r="F498" s="3" t="s">
        <v>13</v>
      </c>
      <c r="G498" s="3" t="s">
        <v>217</v>
      </c>
      <c r="H498" s="3" t="s">
        <v>214</v>
      </c>
      <c r="K498" s="2"/>
      <c r="L498" s="2"/>
    </row>
    <row r="499" spans="1:81" ht="15" hidden="1" customHeight="1">
      <c r="A499" s="1">
        <v>10055207</v>
      </c>
      <c r="B499" s="5">
        <v>42501.661898148152</v>
      </c>
      <c r="C499" s="5">
        <v>42626</v>
      </c>
      <c r="D499" s="5">
        <v>42824.364120370374</v>
      </c>
      <c r="E499" s="7">
        <v>0</v>
      </c>
      <c r="F499" s="3" t="s">
        <v>13</v>
      </c>
      <c r="G499" s="3" t="s">
        <v>217</v>
      </c>
      <c r="H499" s="3" t="s">
        <v>214</v>
      </c>
      <c r="K499" s="2"/>
      <c r="L499" s="2"/>
    </row>
    <row r="500" spans="1:81" ht="15" hidden="1" customHeight="1">
      <c r="A500" s="1">
        <v>10051550</v>
      </c>
      <c r="B500" s="5">
        <v>42122.511122685188</v>
      </c>
      <c r="C500" s="5">
        <v>42618</v>
      </c>
      <c r="D500" s="5">
        <v>42825.36105324074</v>
      </c>
      <c r="E500" s="7">
        <v>0</v>
      </c>
      <c r="F500" s="3" t="s">
        <v>0</v>
      </c>
      <c r="G500" s="3" t="s">
        <v>217</v>
      </c>
      <c r="H500" s="3" t="s">
        <v>214</v>
      </c>
      <c r="K500" s="2"/>
      <c r="L500" s="2"/>
    </row>
    <row r="501" spans="1:81" ht="15" hidden="1" customHeight="1">
      <c r="A501" s="1">
        <v>10053913</v>
      </c>
      <c r="B501" s="5">
        <v>42331.510243055556</v>
      </c>
      <c r="C501" s="5">
        <v>42721</v>
      </c>
      <c r="D501" s="5">
        <v>42825.375127314815</v>
      </c>
      <c r="E501" s="4">
        <v>0</v>
      </c>
      <c r="F501" s="3" t="s">
        <v>0</v>
      </c>
      <c r="G501" s="3" t="s">
        <v>217</v>
      </c>
      <c r="H501" s="3" t="s">
        <v>112</v>
      </c>
      <c r="K501" s="2"/>
      <c r="L501" s="2"/>
    </row>
    <row r="502" spans="1:81" ht="15" hidden="1" customHeight="1">
      <c r="A502" s="1">
        <v>10051829</v>
      </c>
      <c r="B502" s="5">
        <v>42173.548032407409</v>
      </c>
      <c r="C502" s="5">
        <v>42704</v>
      </c>
      <c r="D502" s="5">
        <v>42825.396192129629</v>
      </c>
      <c r="E502" s="7">
        <v>0</v>
      </c>
      <c r="F502" s="3" t="s">
        <v>12</v>
      </c>
      <c r="G502" s="3" t="s">
        <v>217</v>
      </c>
      <c r="H502" s="3" t="s">
        <v>214</v>
      </c>
      <c r="K502" s="2"/>
      <c r="L502" s="2"/>
    </row>
    <row r="503" spans="1:81" ht="15" hidden="1" customHeight="1">
      <c r="A503" s="1">
        <v>10054234</v>
      </c>
      <c r="B503" s="5">
        <v>42377.673136574071</v>
      </c>
      <c r="C503" s="5">
        <v>42716</v>
      </c>
      <c r="D503" s="5">
        <v>42825.400335648148</v>
      </c>
      <c r="E503" s="7">
        <v>0</v>
      </c>
      <c r="F503" s="3" t="s">
        <v>8</v>
      </c>
      <c r="G503" s="3" t="s">
        <v>152</v>
      </c>
      <c r="H503" s="3" t="s">
        <v>214</v>
      </c>
      <c r="K503" s="2"/>
      <c r="L503" s="2"/>
    </row>
    <row r="504" spans="1:81" ht="15" hidden="1" customHeight="1">
      <c r="A504" s="1">
        <v>10054214</v>
      </c>
      <c r="B504" s="5">
        <v>42374.891203703701</v>
      </c>
      <c r="C504" s="5">
        <v>42671</v>
      </c>
      <c r="D504" s="5">
        <v>42825.40084490741</v>
      </c>
      <c r="E504" s="4">
        <v>0</v>
      </c>
      <c r="F504" s="3" t="s">
        <v>5</v>
      </c>
      <c r="G504" s="3" t="s">
        <v>152</v>
      </c>
      <c r="H504" s="3" t="s">
        <v>96</v>
      </c>
      <c r="K504" s="2"/>
      <c r="L504" s="2"/>
    </row>
    <row r="505" spans="1:81" ht="15" customHeight="1">
      <c r="A505" s="1">
        <v>10055677</v>
      </c>
      <c r="B505" s="5">
        <v>42531.684074074074</v>
      </c>
      <c r="C505" s="5">
        <v>42705</v>
      </c>
      <c r="D505" s="5">
        <v>42825.715196759258</v>
      </c>
      <c r="E505" s="4">
        <v>1427.56</v>
      </c>
      <c r="F505" s="3" t="s">
        <v>6</v>
      </c>
      <c r="G505" s="3" t="s">
        <v>69</v>
      </c>
      <c r="H505" s="3" t="s">
        <v>67</v>
      </c>
      <c r="K505" s="2"/>
      <c r="L505" s="2"/>
      <c r="BD505" s="28">
        <f>($E505*($H$1/12)/2)</f>
        <v>5.9481666666666664</v>
      </c>
      <c r="BE505" s="28">
        <f t="shared" ref="BE505:BT506" si="154">($E505*($H$1/12))</f>
        <v>11.896333333333333</v>
      </c>
      <c r="BF505" s="28">
        <f t="shared" si="154"/>
        <v>11.896333333333333</v>
      </c>
      <c r="BG505" s="28">
        <f t="shared" si="154"/>
        <v>11.896333333333333</v>
      </c>
      <c r="BH505" s="28">
        <f t="shared" si="154"/>
        <v>11.896333333333333</v>
      </c>
      <c r="BI505" s="28">
        <f t="shared" si="154"/>
        <v>11.896333333333333</v>
      </c>
      <c r="BJ505" s="28">
        <f t="shared" si="154"/>
        <v>11.896333333333333</v>
      </c>
      <c r="BK505" s="28">
        <f t="shared" si="154"/>
        <v>11.896333333333333</v>
      </c>
      <c r="BL505" s="28">
        <f t="shared" si="154"/>
        <v>11.896333333333333</v>
      </c>
      <c r="BM505" s="28">
        <f t="shared" si="154"/>
        <v>11.896333333333333</v>
      </c>
      <c r="BN505" s="28">
        <f t="shared" si="154"/>
        <v>11.896333333333333</v>
      </c>
      <c r="BO505" s="28">
        <f t="shared" si="154"/>
        <v>11.896333333333333</v>
      </c>
      <c r="BP505" s="28">
        <f t="shared" si="154"/>
        <v>11.896333333333333</v>
      </c>
      <c r="BQ505" s="28">
        <f t="shared" si="154"/>
        <v>11.896333333333333</v>
      </c>
      <c r="BR505" s="28">
        <f t="shared" si="154"/>
        <v>11.896333333333333</v>
      </c>
      <c r="BS505" s="28">
        <f t="shared" si="154"/>
        <v>11.896333333333333</v>
      </c>
      <c r="BT505" s="28">
        <f t="shared" si="154"/>
        <v>11.896333333333333</v>
      </c>
      <c r="BU505" s="28">
        <f t="shared" ref="BU505:CB506" si="155">($E505*($H$1/12))</f>
        <v>11.896333333333333</v>
      </c>
      <c r="BV505" s="28">
        <f t="shared" si="155"/>
        <v>11.896333333333333</v>
      </c>
      <c r="BW505" s="28">
        <f t="shared" si="155"/>
        <v>11.896333333333333</v>
      </c>
      <c r="BX505" s="28">
        <f t="shared" si="155"/>
        <v>11.896333333333333</v>
      </c>
      <c r="BY505" s="28">
        <f t="shared" si="155"/>
        <v>11.896333333333333</v>
      </c>
      <c r="BZ505" s="28">
        <f t="shared" si="155"/>
        <v>11.896333333333333</v>
      </c>
      <c r="CA505" s="28">
        <f t="shared" si="155"/>
        <v>11.896333333333333</v>
      </c>
      <c r="CB505" s="28">
        <f t="shared" si="155"/>
        <v>11.896333333333333</v>
      </c>
      <c r="CC505" s="3" t="s">
        <v>232</v>
      </c>
    </row>
    <row r="506" spans="1:81" ht="45" customHeight="1">
      <c r="A506" s="1">
        <v>10053921</v>
      </c>
      <c r="B506" s="5">
        <v>42332.688194444447</v>
      </c>
      <c r="C506" s="5">
        <v>42721</v>
      </c>
      <c r="D506" s="5">
        <v>42825.715555555558</v>
      </c>
      <c r="E506" s="2">
        <f>23987+1016.5</f>
        <v>25003.5</v>
      </c>
      <c r="F506" s="3" t="s">
        <v>5</v>
      </c>
      <c r="G506" s="9" t="s">
        <v>116</v>
      </c>
      <c r="H506" s="3" t="s">
        <v>96</v>
      </c>
      <c r="K506" s="2"/>
      <c r="L506" s="2"/>
      <c r="BD506" s="28">
        <f>($E506*($H$1/12)/2)</f>
        <v>104.18124999999999</v>
      </c>
      <c r="BE506" s="28">
        <f>($E506*($H$1/12))</f>
        <v>208.36249999999998</v>
      </c>
      <c r="BF506" s="28">
        <f t="shared" si="154"/>
        <v>208.36249999999998</v>
      </c>
      <c r="BG506" s="28">
        <f t="shared" si="154"/>
        <v>208.36249999999998</v>
      </c>
      <c r="BH506" s="28">
        <f t="shared" si="154"/>
        <v>208.36249999999998</v>
      </c>
      <c r="BI506" s="28">
        <f t="shared" si="154"/>
        <v>208.36249999999998</v>
      </c>
      <c r="BJ506" s="28">
        <f t="shared" si="154"/>
        <v>208.36249999999998</v>
      </c>
      <c r="BK506" s="28">
        <f t="shared" si="154"/>
        <v>208.36249999999998</v>
      </c>
      <c r="BL506" s="28">
        <f t="shared" si="154"/>
        <v>208.36249999999998</v>
      </c>
      <c r="BM506" s="28">
        <f t="shared" si="154"/>
        <v>208.36249999999998</v>
      </c>
      <c r="BN506" s="28">
        <f t="shared" si="154"/>
        <v>208.36249999999998</v>
      </c>
      <c r="BO506" s="28">
        <f t="shared" si="154"/>
        <v>208.36249999999998</v>
      </c>
      <c r="BP506" s="28">
        <f t="shared" si="154"/>
        <v>208.36249999999998</v>
      </c>
      <c r="BQ506" s="28">
        <f t="shared" si="154"/>
        <v>208.36249999999998</v>
      </c>
      <c r="BR506" s="28">
        <f t="shared" si="154"/>
        <v>208.36249999999998</v>
      </c>
      <c r="BS506" s="28">
        <f t="shared" si="154"/>
        <v>208.36249999999998</v>
      </c>
      <c r="BT506" s="28">
        <f t="shared" si="154"/>
        <v>208.36249999999998</v>
      </c>
      <c r="BU506" s="28">
        <f t="shared" si="155"/>
        <v>208.36249999999998</v>
      </c>
      <c r="BV506" s="28">
        <f t="shared" si="155"/>
        <v>208.36249999999998</v>
      </c>
      <c r="BW506" s="28">
        <f t="shared" si="155"/>
        <v>208.36249999999998</v>
      </c>
      <c r="BX506" s="28">
        <f t="shared" si="155"/>
        <v>208.36249999999998</v>
      </c>
      <c r="BY506" s="28">
        <f t="shared" si="155"/>
        <v>208.36249999999998</v>
      </c>
      <c r="BZ506" s="28">
        <f t="shared" si="155"/>
        <v>208.36249999999998</v>
      </c>
      <c r="CA506" s="28">
        <f t="shared" si="155"/>
        <v>208.36249999999998</v>
      </c>
      <c r="CB506" s="28">
        <f t="shared" si="155"/>
        <v>208.36249999999998</v>
      </c>
      <c r="CC506" s="3" t="s">
        <v>232</v>
      </c>
    </row>
    <row r="507" spans="1:81" ht="15" hidden="1" customHeight="1">
      <c r="A507" s="1">
        <v>10050352</v>
      </c>
      <c r="B507" s="5">
        <v>41827.593506944446</v>
      </c>
      <c r="C507" s="5">
        <v>42633</v>
      </c>
      <c r="D507" s="5">
        <v>42828.369305555556</v>
      </c>
      <c r="E507" s="7">
        <v>0</v>
      </c>
      <c r="F507" s="3" t="s">
        <v>0</v>
      </c>
      <c r="G507" s="3" t="s">
        <v>217</v>
      </c>
      <c r="H507" s="3" t="s">
        <v>214</v>
      </c>
      <c r="K507" s="2"/>
      <c r="L507" s="2"/>
    </row>
    <row r="508" spans="1:81" ht="15" customHeight="1">
      <c r="A508" s="1">
        <v>10054863</v>
      </c>
      <c r="B508" s="5">
        <v>42471.399340277778</v>
      </c>
      <c r="C508" s="5">
        <v>42704</v>
      </c>
      <c r="D508" s="5">
        <v>42849.394745370373</v>
      </c>
      <c r="E508" s="4">
        <v>6699.2</v>
      </c>
      <c r="F508" s="3" t="s">
        <v>13</v>
      </c>
      <c r="G508" s="3" t="s">
        <v>93</v>
      </c>
      <c r="H508" s="3" t="s">
        <v>84</v>
      </c>
      <c r="K508" s="2"/>
      <c r="L508" s="2"/>
      <c r="BC508" s="28">
        <f>($E508*($H$1/12)/2)</f>
        <v>27.91333333333333</v>
      </c>
      <c r="BD508" s="28">
        <f>($E508*($H$1/12))</f>
        <v>55.826666666666661</v>
      </c>
      <c r="BE508" s="28">
        <f t="shared" ref="BE508:CB510" si="156">($E508*($H$1/12))</f>
        <v>55.826666666666661</v>
      </c>
      <c r="BF508" s="28">
        <f t="shared" si="156"/>
        <v>55.826666666666661</v>
      </c>
      <c r="BG508" s="28">
        <f t="shared" si="156"/>
        <v>55.826666666666661</v>
      </c>
      <c r="BH508" s="28">
        <f t="shared" si="156"/>
        <v>55.826666666666661</v>
      </c>
      <c r="BI508" s="28">
        <f t="shared" si="156"/>
        <v>55.826666666666661</v>
      </c>
      <c r="BJ508" s="28">
        <f t="shared" si="156"/>
        <v>55.826666666666661</v>
      </c>
      <c r="BK508" s="28">
        <f t="shared" si="156"/>
        <v>55.826666666666661</v>
      </c>
      <c r="BL508" s="28">
        <f t="shared" si="156"/>
        <v>55.826666666666661</v>
      </c>
      <c r="BM508" s="28">
        <f t="shared" si="156"/>
        <v>55.826666666666661</v>
      </c>
      <c r="BN508" s="28">
        <f t="shared" si="156"/>
        <v>55.826666666666661</v>
      </c>
      <c r="BO508" s="28">
        <f t="shared" si="156"/>
        <v>55.826666666666661</v>
      </c>
      <c r="BP508" s="28">
        <f t="shared" si="156"/>
        <v>55.826666666666661</v>
      </c>
      <c r="BQ508" s="28">
        <f t="shared" si="156"/>
        <v>55.826666666666661</v>
      </c>
      <c r="BR508" s="28">
        <f t="shared" si="156"/>
        <v>55.826666666666661</v>
      </c>
      <c r="BS508" s="28">
        <f t="shared" si="156"/>
        <v>55.826666666666661</v>
      </c>
      <c r="BT508" s="28">
        <f t="shared" si="156"/>
        <v>55.826666666666661</v>
      </c>
      <c r="BU508" s="28">
        <f t="shared" si="156"/>
        <v>55.826666666666661</v>
      </c>
      <c r="BV508" s="28">
        <f t="shared" si="156"/>
        <v>55.826666666666661</v>
      </c>
      <c r="BW508" s="28">
        <f t="shared" si="156"/>
        <v>55.826666666666661</v>
      </c>
      <c r="BX508" s="28">
        <f t="shared" si="156"/>
        <v>55.826666666666661</v>
      </c>
      <c r="BY508" s="28">
        <f t="shared" si="156"/>
        <v>55.826666666666661</v>
      </c>
      <c r="BZ508" s="28">
        <f t="shared" si="156"/>
        <v>55.826666666666661</v>
      </c>
      <c r="CA508" s="28">
        <f t="shared" si="156"/>
        <v>55.826666666666661</v>
      </c>
      <c r="CB508" s="28">
        <f t="shared" si="156"/>
        <v>55.826666666666661</v>
      </c>
      <c r="CC508" s="3" t="s">
        <v>232</v>
      </c>
    </row>
    <row r="509" spans="1:81" ht="60" customHeight="1">
      <c r="A509" s="1">
        <v>10054862</v>
      </c>
      <c r="B509" s="5">
        <v>42471.395057870373</v>
      </c>
      <c r="C509" s="5">
        <v>42704</v>
      </c>
      <c r="D509" s="5">
        <v>42849.395405092589</v>
      </c>
      <c r="E509" s="4">
        <f>12728.48+84.53</f>
        <v>12813.01</v>
      </c>
      <c r="F509" s="3" t="s">
        <v>13</v>
      </c>
      <c r="G509" s="8" t="s">
        <v>172</v>
      </c>
      <c r="H509" s="3" t="s">
        <v>84</v>
      </c>
      <c r="K509" s="2"/>
      <c r="L509" s="2"/>
      <c r="BC509" s="28">
        <f>($E509*($H$1/12)/2)</f>
        <v>53.387541666666664</v>
      </c>
      <c r="BD509" s="28">
        <f>($E509*($H$1/12))</f>
        <v>106.77508333333333</v>
      </c>
      <c r="BE509" s="28">
        <f t="shared" si="156"/>
        <v>106.77508333333333</v>
      </c>
      <c r="BF509" s="28">
        <f t="shared" si="156"/>
        <v>106.77508333333333</v>
      </c>
      <c r="BG509" s="28">
        <f t="shared" si="156"/>
        <v>106.77508333333333</v>
      </c>
      <c r="BH509" s="28">
        <f t="shared" si="156"/>
        <v>106.77508333333333</v>
      </c>
      <c r="BI509" s="28">
        <f t="shared" si="156"/>
        <v>106.77508333333333</v>
      </c>
      <c r="BJ509" s="28">
        <f t="shared" si="156"/>
        <v>106.77508333333333</v>
      </c>
      <c r="BK509" s="28">
        <f t="shared" si="156"/>
        <v>106.77508333333333</v>
      </c>
      <c r="BL509" s="28">
        <f t="shared" si="156"/>
        <v>106.77508333333333</v>
      </c>
      <c r="BM509" s="28">
        <f t="shared" si="156"/>
        <v>106.77508333333333</v>
      </c>
      <c r="BN509" s="28">
        <f t="shared" si="156"/>
        <v>106.77508333333333</v>
      </c>
      <c r="BO509" s="28">
        <f t="shared" si="156"/>
        <v>106.77508333333333</v>
      </c>
      <c r="BP509" s="28">
        <f t="shared" si="156"/>
        <v>106.77508333333333</v>
      </c>
      <c r="BQ509" s="28">
        <f t="shared" si="156"/>
        <v>106.77508333333333</v>
      </c>
      <c r="BR509" s="28">
        <f t="shared" si="156"/>
        <v>106.77508333333333</v>
      </c>
      <c r="BS509" s="28">
        <f t="shared" si="156"/>
        <v>106.77508333333333</v>
      </c>
      <c r="BT509" s="28">
        <f t="shared" si="156"/>
        <v>106.77508333333333</v>
      </c>
      <c r="BU509" s="28">
        <f t="shared" si="156"/>
        <v>106.77508333333333</v>
      </c>
      <c r="BV509" s="28">
        <f t="shared" si="156"/>
        <v>106.77508333333333</v>
      </c>
      <c r="BW509" s="28">
        <f t="shared" si="156"/>
        <v>106.77508333333333</v>
      </c>
      <c r="BX509" s="28">
        <f t="shared" si="156"/>
        <v>106.77508333333333</v>
      </c>
      <c r="BY509" s="28">
        <f t="shared" si="156"/>
        <v>106.77508333333333</v>
      </c>
      <c r="BZ509" s="28">
        <f t="shared" si="156"/>
        <v>106.77508333333333</v>
      </c>
      <c r="CA509" s="28">
        <f t="shared" si="156"/>
        <v>106.77508333333333</v>
      </c>
      <c r="CB509" s="28">
        <f t="shared" si="156"/>
        <v>106.77508333333333</v>
      </c>
      <c r="CC509" s="3" t="s">
        <v>232</v>
      </c>
    </row>
    <row r="510" spans="1:81" ht="225" customHeight="1">
      <c r="A510" s="1">
        <v>10054196</v>
      </c>
      <c r="B510" s="5">
        <v>42373.538958333331</v>
      </c>
      <c r="C510" s="5">
        <v>42704</v>
      </c>
      <c r="D510" s="5">
        <v>42849.443715277775</v>
      </c>
      <c r="E510" s="4">
        <f>2664.53+17505.2+34.82+141.31+127+69.57+46.72+263.23+811.27+811.27+4326.79</f>
        <v>26801.710000000003</v>
      </c>
      <c r="F510" s="3" t="s">
        <v>5</v>
      </c>
      <c r="G510" s="10" t="s">
        <v>16</v>
      </c>
      <c r="H510" s="3" t="s">
        <v>17</v>
      </c>
      <c r="K510" s="2"/>
      <c r="L510" s="2"/>
      <c r="BC510" s="28">
        <f>($E510*($H$1/12)/2)</f>
        <v>111.67379166666667</v>
      </c>
      <c r="BD510" s="28">
        <f>($E510*($H$1/12))</f>
        <v>223.34758333333335</v>
      </c>
      <c r="BE510" s="28">
        <f t="shared" si="156"/>
        <v>223.34758333333335</v>
      </c>
      <c r="BF510" s="28">
        <f t="shared" si="156"/>
        <v>223.34758333333335</v>
      </c>
      <c r="BG510" s="28">
        <f t="shared" si="156"/>
        <v>223.34758333333335</v>
      </c>
      <c r="BH510" s="28">
        <f t="shared" si="156"/>
        <v>223.34758333333335</v>
      </c>
      <c r="BI510" s="28">
        <f t="shared" si="156"/>
        <v>223.34758333333335</v>
      </c>
      <c r="BJ510" s="28">
        <f t="shared" si="156"/>
        <v>223.34758333333335</v>
      </c>
      <c r="BK510" s="28">
        <f t="shared" si="156"/>
        <v>223.34758333333335</v>
      </c>
      <c r="BL510" s="28">
        <f t="shared" si="156"/>
        <v>223.34758333333335</v>
      </c>
      <c r="BM510" s="28">
        <f t="shared" si="156"/>
        <v>223.34758333333335</v>
      </c>
      <c r="BN510" s="28">
        <f t="shared" si="156"/>
        <v>223.34758333333335</v>
      </c>
      <c r="BO510" s="28">
        <f t="shared" si="156"/>
        <v>223.34758333333335</v>
      </c>
      <c r="BP510" s="28">
        <f t="shared" si="156"/>
        <v>223.34758333333335</v>
      </c>
      <c r="BQ510" s="28">
        <f t="shared" si="156"/>
        <v>223.34758333333335</v>
      </c>
      <c r="BR510" s="28">
        <f t="shared" si="156"/>
        <v>223.34758333333335</v>
      </c>
      <c r="BS510" s="28">
        <f t="shared" si="156"/>
        <v>223.34758333333335</v>
      </c>
      <c r="BT510" s="28">
        <f t="shared" si="156"/>
        <v>223.34758333333335</v>
      </c>
      <c r="BU510" s="28">
        <f t="shared" si="156"/>
        <v>223.34758333333335</v>
      </c>
      <c r="BV510" s="28">
        <f t="shared" si="156"/>
        <v>223.34758333333335</v>
      </c>
      <c r="BW510" s="28">
        <f t="shared" si="156"/>
        <v>223.34758333333335</v>
      </c>
      <c r="BX510" s="28">
        <f t="shared" si="156"/>
        <v>223.34758333333335</v>
      </c>
      <c r="BY510" s="28">
        <f t="shared" si="156"/>
        <v>223.34758333333335</v>
      </c>
      <c r="BZ510" s="28">
        <f t="shared" si="156"/>
        <v>223.34758333333335</v>
      </c>
      <c r="CA510" s="28">
        <f t="shared" si="156"/>
        <v>223.34758333333335</v>
      </c>
      <c r="CB510" s="28">
        <f t="shared" si="156"/>
        <v>223.34758333333335</v>
      </c>
      <c r="CC510" s="3" t="s">
        <v>232</v>
      </c>
    </row>
    <row r="511" spans="1:81" ht="15" hidden="1" customHeight="1">
      <c r="A511" s="1">
        <v>10056646</v>
      </c>
      <c r="B511" s="5">
        <v>42748.398946759262</v>
      </c>
      <c r="C511" s="5">
        <v>42809</v>
      </c>
      <c r="D511" s="5">
        <v>42849.453946759262</v>
      </c>
      <c r="E511" s="7">
        <v>0</v>
      </c>
      <c r="F511" s="3" t="s">
        <v>0</v>
      </c>
      <c r="G511" s="3" t="s">
        <v>217</v>
      </c>
      <c r="H511" s="3" t="s">
        <v>214</v>
      </c>
      <c r="K511" s="2"/>
      <c r="L511" s="2"/>
    </row>
    <row r="512" spans="1:81" ht="15" hidden="1" customHeight="1">
      <c r="A512" s="1">
        <v>10054197</v>
      </c>
      <c r="B512" s="5">
        <v>42373.561331018522</v>
      </c>
      <c r="C512" s="5">
        <v>42704</v>
      </c>
      <c r="D512" s="5">
        <v>42849.456712962965</v>
      </c>
      <c r="E512" s="4">
        <v>0</v>
      </c>
      <c r="F512" s="3" t="s">
        <v>5</v>
      </c>
      <c r="G512" s="3" t="s">
        <v>152</v>
      </c>
      <c r="H512" s="3" t="s">
        <v>88</v>
      </c>
      <c r="K512" s="2"/>
      <c r="L512" s="2"/>
    </row>
    <row r="513" spans="1:81" ht="120" customHeight="1">
      <c r="A513" s="1">
        <v>10054330</v>
      </c>
      <c r="B513" s="5">
        <v>42402.532719907409</v>
      </c>
      <c r="C513" s="5">
        <v>42704</v>
      </c>
      <c r="D513" s="5">
        <v>42849.457233796296</v>
      </c>
      <c r="E513" s="4">
        <v>2357.56</v>
      </c>
      <c r="F513" s="3" t="s">
        <v>8</v>
      </c>
      <c r="G513" s="9" t="s">
        <v>129</v>
      </c>
      <c r="H513" s="3" t="s">
        <v>112</v>
      </c>
      <c r="K513" s="2"/>
      <c r="L513" s="2"/>
      <c r="BC513" s="28">
        <f>($E513*($H$1/12)/2)</f>
        <v>9.8231666666666655</v>
      </c>
      <c r="BD513" s="28">
        <f>($E513*($H$1/12))</f>
        <v>19.646333333333331</v>
      </c>
      <c r="BE513" s="28">
        <f t="shared" ref="BE513:CB513" si="157">($E513*($H$1/12))</f>
        <v>19.646333333333331</v>
      </c>
      <c r="BF513" s="28">
        <f t="shared" si="157"/>
        <v>19.646333333333331</v>
      </c>
      <c r="BG513" s="28">
        <f t="shared" si="157"/>
        <v>19.646333333333331</v>
      </c>
      <c r="BH513" s="28">
        <f t="shared" si="157"/>
        <v>19.646333333333331</v>
      </c>
      <c r="BI513" s="28">
        <f t="shared" si="157"/>
        <v>19.646333333333331</v>
      </c>
      <c r="BJ513" s="28">
        <f t="shared" si="157"/>
        <v>19.646333333333331</v>
      </c>
      <c r="BK513" s="28">
        <f t="shared" si="157"/>
        <v>19.646333333333331</v>
      </c>
      <c r="BL513" s="28">
        <f t="shared" si="157"/>
        <v>19.646333333333331</v>
      </c>
      <c r="BM513" s="28">
        <f t="shared" si="157"/>
        <v>19.646333333333331</v>
      </c>
      <c r="BN513" s="28">
        <f t="shared" si="157"/>
        <v>19.646333333333331</v>
      </c>
      <c r="BO513" s="28">
        <f t="shared" si="157"/>
        <v>19.646333333333331</v>
      </c>
      <c r="BP513" s="28">
        <f t="shared" si="157"/>
        <v>19.646333333333331</v>
      </c>
      <c r="BQ513" s="28">
        <f t="shared" si="157"/>
        <v>19.646333333333331</v>
      </c>
      <c r="BR513" s="28">
        <f t="shared" si="157"/>
        <v>19.646333333333331</v>
      </c>
      <c r="BS513" s="28">
        <f t="shared" si="157"/>
        <v>19.646333333333331</v>
      </c>
      <c r="BT513" s="28">
        <f t="shared" si="157"/>
        <v>19.646333333333331</v>
      </c>
      <c r="BU513" s="28">
        <f t="shared" si="157"/>
        <v>19.646333333333331</v>
      </c>
      <c r="BV513" s="28">
        <f t="shared" si="157"/>
        <v>19.646333333333331</v>
      </c>
      <c r="BW513" s="28">
        <f t="shared" si="157"/>
        <v>19.646333333333331</v>
      </c>
      <c r="BX513" s="28">
        <f t="shared" si="157"/>
        <v>19.646333333333331</v>
      </c>
      <c r="BY513" s="28">
        <f t="shared" si="157"/>
        <v>19.646333333333331</v>
      </c>
      <c r="BZ513" s="28">
        <f t="shared" si="157"/>
        <v>19.646333333333331</v>
      </c>
      <c r="CA513" s="28">
        <f t="shared" si="157"/>
        <v>19.646333333333331</v>
      </c>
      <c r="CB513" s="28">
        <f t="shared" si="157"/>
        <v>19.646333333333331</v>
      </c>
      <c r="CC513" s="3" t="s">
        <v>232</v>
      </c>
    </row>
    <row r="514" spans="1:81" ht="15" hidden="1" customHeight="1">
      <c r="A514" s="1">
        <v>10056466</v>
      </c>
      <c r="B514" s="5">
        <v>42710.550138888888</v>
      </c>
      <c r="C514" s="5">
        <v>42786</v>
      </c>
      <c r="D514" s="5">
        <v>42849.459409722222</v>
      </c>
      <c r="E514" s="7">
        <v>0</v>
      </c>
      <c r="F514" s="3" t="s">
        <v>0</v>
      </c>
      <c r="G514" s="3" t="s">
        <v>217</v>
      </c>
      <c r="H514" s="3" t="s">
        <v>214</v>
      </c>
      <c r="K514" s="2"/>
      <c r="L514" s="2"/>
    </row>
    <row r="515" spans="1:81" ht="15" hidden="1" customHeight="1">
      <c r="A515" s="1">
        <v>10056403</v>
      </c>
      <c r="B515" s="5">
        <v>42683.619953703703</v>
      </c>
      <c r="C515" s="5">
        <v>42717</v>
      </c>
      <c r="D515" s="5">
        <v>42849.459976851853</v>
      </c>
      <c r="E515" s="7">
        <v>0</v>
      </c>
      <c r="F515" s="3" t="s">
        <v>0</v>
      </c>
      <c r="G515" s="3" t="s">
        <v>217</v>
      </c>
      <c r="H515" s="3" t="s">
        <v>214</v>
      </c>
      <c r="K515" s="2"/>
      <c r="L515" s="2"/>
    </row>
    <row r="516" spans="1:81" ht="15" hidden="1" customHeight="1">
      <c r="A516" s="1">
        <v>10056270</v>
      </c>
      <c r="B516" s="5">
        <v>42648.74015046296</v>
      </c>
      <c r="C516" s="5">
        <v>42682</v>
      </c>
      <c r="D516" s="5">
        <v>42849.462557870371</v>
      </c>
      <c r="E516" s="7">
        <v>0</v>
      </c>
      <c r="F516" s="3" t="s">
        <v>0</v>
      </c>
      <c r="G516" s="3" t="s">
        <v>217</v>
      </c>
      <c r="H516" s="3" t="s">
        <v>214</v>
      </c>
      <c r="K516" s="2"/>
      <c r="L516" s="2"/>
      <c r="M516" s="2"/>
    </row>
    <row r="517" spans="1:81" ht="15" customHeight="1">
      <c r="A517" s="1">
        <v>10056130</v>
      </c>
      <c r="B517" s="5">
        <v>42621.374918981484</v>
      </c>
      <c r="C517" s="5">
        <v>42705</v>
      </c>
      <c r="D517" s="5">
        <v>42849.464930555558</v>
      </c>
      <c r="E517" s="4">
        <v>2340</v>
      </c>
      <c r="F517" s="3" t="s">
        <v>0</v>
      </c>
      <c r="G517" s="3" t="s">
        <v>135</v>
      </c>
      <c r="H517" s="3" t="s">
        <v>134</v>
      </c>
      <c r="K517" s="2"/>
      <c r="L517" s="2"/>
      <c r="BD517" s="28">
        <f>($E517*($H$1/12)/2)</f>
        <v>9.75</v>
      </c>
      <c r="BE517" s="28">
        <f t="shared" ref="BE517:CB517" si="158">($E517*($H$1/12))</f>
        <v>19.5</v>
      </c>
      <c r="BF517" s="28">
        <f t="shared" si="158"/>
        <v>19.5</v>
      </c>
      <c r="BG517" s="28">
        <f t="shared" si="158"/>
        <v>19.5</v>
      </c>
      <c r="BH517" s="28">
        <f t="shared" si="158"/>
        <v>19.5</v>
      </c>
      <c r="BI517" s="28">
        <f t="shared" si="158"/>
        <v>19.5</v>
      </c>
      <c r="BJ517" s="28">
        <f t="shared" si="158"/>
        <v>19.5</v>
      </c>
      <c r="BK517" s="28">
        <f t="shared" si="158"/>
        <v>19.5</v>
      </c>
      <c r="BL517" s="28">
        <f t="shared" si="158"/>
        <v>19.5</v>
      </c>
      <c r="BM517" s="28">
        <f t="shared" si="158"/>
        <v>19.5</v>
      </c>
      <c r="BN517" s="28">
        <f t="shared" si="158"/>
        <v>19.5</v>
      </c>
      <c r="BO517" s="28">
        <f t="shared" si="158"/>
        <v>19.5</v>
      </c>
      <c r="BP517" s="28">
        <f t="shared" si="158"/>
        <v>19.5</v>
      </c>
      <c r="BQ517" s="28">
        <f t="shared" si="158"/>
        <v>19.5</v>
      </c>
      <c r="BR517" s="28">
        <f t="shared" si="158"/>
        <v>19.5</v>
      </c>
      <c r="BS517" s="28">
        <f t="shared" si="158"/>
        <v>19.5</v>
      </c>
      <c r="BT517" s="28">
        <f t="shared" si="158"/>
        <v>19.5</v>
      </c>
      <c r="BU517" s="28">
        <f t="shared" si="158"/>
        <v>19.5</v>
      </c>
      <c r="BV517" s="28">
        <f t="shared" si="158"/>
        <v>19.5</v>
      </c>
      <c r="BW517" s="28">
        <f t="shared" si="158"/>
        <v>19.5</v>
      </c>
      <c r="BX517" s="28">
        <f t="shared" si="158"/>
        <v>19.5</v>
      </c>
      <c r="BY517" s="28">
        <f t="shared" si="158"/>
        <v>19.5</v>
      </c>
      <c r="BZ517" s="28">
        <f t="shared" si="158"/>
        <v>19.5</v>
      </c>
      <c r="CA517" s="28">
        <f t="shared" si="158"/>
        <v>19.5</v>
      </c>
      <c r="CB517" s="28">
        <f t="shared" si="158"/>
        <v>19.5</v>
      </c>
      <c r="CC517" s="3" t="s">
        <v>232</v>
      </c>
    </row>
    <row r="518" spans="1:81" ht="15" hidden="1" customHeight="1">
      <c r="A518" s="1">
        <v>10051857</v>
      </c>
      <c r="B518" s="5">
        <v>42184.724629629629</v>
      </c>
      <c r="C518" s="5">
        <v>42795</v>
      </c>
      <c r="D518" s="5">
        <v>42849.465173611112</v>
      </c>
      <c r="E518" s="7">
        <v>0</v>
      </c>
      <c r="F518" s="3" t="s">
        <v>5</v>
      </c>
      <c r="G518" s="3" t="s">
        <v>217</v>
      </c>
      <c r="H518" s="3" t="s">
        <v>214</v>
      </c>
      <c r="K518" s="2"/>
      <c r="L518" s="2"/>
      <c r="M518" s="2"/>
    </row>
    <row r="519" spans="1:81" ht="15" hidden="1" customHeight="1">
      <c r="A519" s="1">
        <v>10056312</v>
      </c>
      <c r="B519" s="5">
        <v>42661.602141203701</v>
      </c>
      <c r="C519" s="5">
        <v>42736</v>
      </c>
      <c r="D519" s="5">
        <v>42849.470497685186</v>
      </c>
      <c r="E519" s="7">
        <v>0</v>
      </c>
      <c r="F519" s="3" t="s">
        <v>0</v>
      </c>
      <c r="G519" s="3" t="s">
        <v>217</v>
      </c>
      <c r="H519" s="3" t="s">
        <v>214</v>
      </c>
      <c r="K519" s="2"/>
      <c r="L519" s="2"/>
    </row>
    <row r="520" spans="1:81" ht="15" hidden="1" customHeight="1">
      <c r="A520" s="1">
        <v>10056147</v>
      </c>
      <c r="B520" s="5">
        <v>42626.457962962966</v>
      </c>
      <c r="C520" s="5">
        <v>42713</v>
      </c>
      <c r="D520" s="5">
        <v>42849.483495370368</v>
      </c>
      <c r="E520" s="7">
        <v>0</v>
      </c>
      <c r="F520" s="3" t="s">
        <v>0</v>
      </c>
      <c r="G520" s="3" t="s">
        <v>217</v>
      </c>
      <c r="H520" s="3" t="s">
        <v>214</v>
      </c>
      <c r="K520" s="2"/>
      <c r="L520" s="2"/>
    </row>
    <row r="521" spans="1:81" ht="15" hidden="1" customHeight="1">
      <c r="A521" s="1">
        <v>10055890</v>
      </c>
      <c r="B521" s="5">
        <v>42578.609432870369</v>
      </c>
      <c r="C521" s="5">
        <v>42723</v>
      </c>
      <c r="D521" s="5">
        <v>42853.670798611114</v>
      </c>
      <c r="E521" s="7">
        <v>0</v>
      </c>
      <c r="F521" s="3" t="s">
        <v>0</v>
      </c>
      <c r="G521" s="3" t="s">
        <v>217</v>
      </c>
      <c r="H521" s="3" t="s">
        <v>214</v>
      </c>
      <c r="K521" s="2"/>
      <c r="L521" s="2"/>
    </row>
    <row r="522" spans="1:81" ht="15" hidden="1" customHeight="1">
      <c r="A522" s="1">
        <v>10055687</v>
      </c>
      <c r="B522" s="5">
        <v>42536.448993055557</v>
      </c>
      <c r="C522" s="5">
        <v>42717</v>
      </c>
      <c r="D522" s="5">
        <v>42853.671377314815</v>
      </c>
      <c r="E522" s="7">
        <v>0</v>
      </c>
      <c r="F522" s="3" t="s">
        <v>13</v>
      </c>
      <c r="G522" s="3" t="s">
        <v>217</v>
      </c>
      <c r="H522" s="3" t="s">
        <v>214</v>
      </c>
      <c r="K522" s="2"/>
      <c r="L522" s="2"/>
    </row>
    <row r="523" spans="1:81" ht="15" hidden="1" customHeight="1">
      <c r="A523" s="1">
        <v>10054374</v>
      </c>
      <c r="B523" s="5">
        <v>42405.47483796296</v>
      </c>
      <c r="C523" s="5">
        <v>42713</v>
      </c>
      <c r="D523" s="5">
        <v>42853.72278935185</v>
      </c>
      <c r="E523" s="7">
        <v>0</v>
      </c>
      <c r="F523" s="3" t="s">
        <v>8</v>
      </c>
      <c r="G523" s="3" t="s">
        <v>217</v>
      </c>
      <c r="H523" s="3" t="s">
        <v>214</v>
      </c>
      <c r="K523" s="2"/>
      <c r="L523" s="2"/>
    </row>
    <row r="524" spans="1:81" ht="15" hidden="1" customHeight="1">
      <c r="A524" s="1">
        <v>10056495</v>
      </c>
      <c r="B524" s="5">
        <v>42719.752152777779</v>
      </c>
      <c r="C524" s="5">
        <v>42739</v>
      </c>
      <c r="D524" s="5">
        <v>42857.747581018521</v>
      </c>
      <c r="E524" s="7">
        <v>0</v>
      </c>
      <c r="F524" s="3" t="s">
        <v>0</v>
      </c>
      <c r="G524" s="3" t="s">
        <v>217</v>
      </c>
      <c r="H524" s="3" t="s">
        <v>214</v>
      </c>
      <c r="K524" s="2"/>
      <c r="L524" s="2"/>
    </row>
    <row r="525" spans="1:81" ht="15" hidden="1" customHeight="1">
      <c r="A525" s="1">
        <v>1020508</v>
      </c>
      <c r="B525" s="5">
        <v>42075.407372685186</v>
      </c>
      <c r="C525" s="5">
        <v>42735</v>
      </c>
      <c r="D525" s="5">
        <v>42858.432500000003</v>
      </c>
      <c r="E525" s="7">
        <v>0</v>
      </c>
      <c r="F525" s="3" t="s">
        <v>0</v>
      </c>
      <c r="G525" s="3" t="s">
        <v>217</v>
      </c>
      <c r="H525" s="3" t="s">
        <v>214</v>
      </c>
      <c r="K525" s="2"/>
      <c r="L525" s="2"/>
    </row>
    <row r="526" spans="1:81" ht="15" hidden="1" customHeight="1">
      <c r="A526" s="1">
        <v>10057176</v>
      </c>
      <c r="B526" s="5">
        <v>42822.757118055553</v>
      </c>
      <c r="C526" s="5">
        <v>42835</v>
      </c>
      <c r="D526" s="5">
        <v>42870.702488425923</v>
      </c>
      <c r="E526" s="7">
        <v>0</v>
      </c>
      <c r="F526" s="3" t="s">
        <v>7</v>
      </c>
      <c r="G526" s="3" t="s">
        <v>217</v>
      </c>
      <c r="H526" s="3" t="s">
        <v>214</v>
      </c>
      <c r="K526" s="2"/>
      <c r="L526" s="2"/>
    </row>
    <row r="527" spans="1:81" ht="15" hidden="1" customHeight="1">
      <c r="A527" s="1">
        <v>10057173</v>
      </c>
      <c r="B527" s="5">
        <v>42822.656168981484</v>
      </c>
      <c r="C527" s="5">
        <v>42822</v>
      </c>
      <c r="D527" s="5">
        <v>42871.397476851853</v>
      </c>
      <c r="E527" s="7">
        <v>0</v>
      </c>
      <c r="F527" s="3" t="s">
        <v>5</v>
      </c>
      <c r="G527" s="3" t="s">
        <v>217</v>
      </c>
      <c r="H527" s="3" t="s">
        <v>214</v>
      </c>
      <c r="K527" s="2"/>
      <c r="L527" s="2"/>
    </row>
    <row r="528" spans="1:81" ht="15" hidden="1" customHeight="1">
      <c r="A528" s="1">
        <v>10056905</v>
      </c>
      <c r="B528" s="5">
        <v>42759.458090277774</v>
      </c>
      <c r="C528" s="5">
        <v>42767</v>
      </c>
      <c r="D528" s="5">
        <v>42871.698182870372</v>
      </c>
      <c r="E528" s="7">
        <v>0</v>
      </c>
      <c r="F528" s="3" t="s">
        <v>5</v>
      </c>
      <c r="G528" s="3" t="s">
        <v>217</v>
      </c>
      <c r="H528" s="3" t="s">
        <v>214</v>
      </c>
      <c r="K528" s="2"/>
      <c r="L528" s="2"/>
    </row>
    <row r="529" spans="1:81" ht="15" customHeight="1">
      <c r="A529" s="1">
        <v>10054725</v>
      </c>
      <c r="B529" s="5">
        <v>42454.650335648148</v>
      </c>
      <c r="C529" s="5">
        <v>42704</v>
      </c>
      <c r="D529" s="5">
        <v>42871.710810185185</v>
      </c>
      <c r="E529" s="4">
        <v>837.4</v>
      </c>
      <c r="F529" s="3" t="s">
        <v>8</v>
      </c>
      <c r="G529" s="3" t="s">
        <v>91</v>
      </c>
      <c r="H529" s="3" t="s">
        <v>90</v>
      </c>
      <c r="K529" s="2"/>
      <c r="L529" s="2"/>
      <c r="BC529" s="28">
        <f>($E529*($H$1/12)/2)</f>
        <v>3.4891666666666663</v>
      </c>
      <c r="BD529" s="28">
        <f t="shared" ref="BD529:CB529" si="159">($E529*($H$1/12))</f>
        <v>6.9783333333333326</v>
      </c>
      <c r="BE529" s="28">
        <f t="shared" si="159"/>
        <v>6.9783333333333326</v>
      </c>
      <c r="BF529" s="28">
        <f t="shared" si="159"/>
        <v>6.9783333333333326</v>
      </c>
      <c r="BG529" s="28">
        <f t="shared" si="159"/>
        <v>6.9783333333333326</v>
      </c>
      <c r="BH529" s="28">
        <f t="shared" si="159"/>
        <v>6.9783333333333326</v>
      </c>
      <c r="BI529" s="28">
        <f t="shared" si="159"/>
        <v>6.9783333333333326</v>
      </c>
      <c r="BJ529" s="28">
        <f t="shared" si="159"/>
        <v>6.9783333333333326</v>
      </c>
      <c r="BK529" s="28">
        <f t="shared" si="159"/>
        <v>6.9783333333333326</v>
      </c>
      <c r="BL529" s="28">
        <f t="shared" si="159"/>
        <v>6.9783333333333326</v>
      </c>
      <c r="BM529" s="28">
        <f t="shared" si="159"/>
        <v>6.9783333333333326</v>
      </c>
      <c r="BN529" s="28">
        <f t="shared" si="159"/>
        <v>6.9783333333333326</v>
      </c>
      <c r="BO529" s="28">
        <f t="shared" si="159"/>
        <v>6.9783333333333326</v>
      </c>
      <c r="BP529" s="28">
        <f t="shared" si="159"/>
        <v>6.9783333333333326</v>
      </c>
      <c r="BQ529" s="28">
        <f t="shared" si="159"/>
        <v>6.9783333333333326</v>
      </c>
      <c r="BR529" s="28">
        <f t="shared" si="159"/>
        <v>6.9783333333333326</v>
      </c>
      <c r="BS529" s="28">
        <f t="shared" si="159"/>
        <v>6.9783333333333326</v>
      </c>
      <c r="BT529" s="28">
        <f t="shared" si="159"/>
        <v>6.9783333333333326</v>
      </c>
      <c r="BU529" s="28">
        <f t="shared" si="159"/>
        <v>6.9783333333333326</v>
      </c>
      <c r="BV529" s="28">
        <f t="shared" si="159"/>
        <v>6.9783333333333326</v>
      </c>
      <c r="BW529" s="28">
        <f t="shared" si="159"/>
        <v>6.9783333333333326</v>
      </c>
      <c r="BX529" s="28">
        <f t="shared" si="159"/>
        <v>6.9783333333333326</v>
      </c>
      <c r="BY529" s="28">
        <f t="shared" si="159"/>
        <v>6.9783333333333326</v>
      </c>
      <c r="BZ529" s="28">
        <f t="shared" si="159"/>
        <v>6.9783333333333326</v>
      </c>
      <c r="CA529" s="28">
        <f t="shared" si="159"/>
        <v>6.9783333333333326</v>
      </c>
      <c r="CB529" s="28">
        <f t="shared" si="159"/>
        <v>6.9783333333333326</v>
      </c>
      <c r="CC529" s="3" t="s">
        <v>232</v>
      </c>
    </row>
    <row r="530" spans="1:81" ht="15" hidden="1" customHeight="1">
      <c r="A530" s="1">
        <v>10056275</v>
      </c>
      <c r="B530" s="5">
        <v>42653.430567129632</v>
      </c>
      <c r="C530" s="5">
        <v>42716</v>
      </c>
      <c r="D530" s="5">
        <v>42880.387141203704</v>
      </c>
      <c r="E530" s="7">
        <v>0</v>
      </c>
      <c r="F530" s="3" t="s">
        <v>5</v>
      </c>
      <c r="G530" s="3" t="s">
        <v>217</v>
      </c>
      <c r="H530" s="3" t="s">
        <v>214</v>
      </c>
      <c r="K530" s="2"/>
      <c r="L530" s="2"/>
    </row>
    <row r="531" spans="1:81" ht="15" hidden="1" customHeight="1">
      <c r="A531" s="1">
        <v>10056484</v>
      </c>
      <c r="B531" s="5">
        <v>42717.448506944442</v>
      </c>
      <c r="C531" s="5">
        <v>42790</v>
      </c>
      <c r="D531" s="5">
        <v>42881.437916666669</v>
      </c>
      <c r="E531" s="7">
        <v>0</v>
      </c>
      <c r="F531" s="3" t="s">
        <v>0</v>
      </c>
      <c r="G531" s="3" t="s">
        <v>217</v>
      </c>
      <c r="H531" s="3" t="s">
        <v>214</v>
      </c>
      <c r="K531" s="2"/>
      <c r="L531" s="2"/>
    </row>
    <row r="532" spans="1:81" ht="15" hidden="1" customHeight="1">
      <c r="A532" s="1">
        <v>10054247</v>
      </c>
      <c r="B532" s="5">
        <v>42381.629270833335</v>
      </c>
      <c r="C532" s="5">
        <v>42735</v>
      </c>
      <c r="D532" s="5">
        <v>42886.426030092596</v>
      </c>
      <c r="E532" s="7">
        <v>0</v>
      </c>
      <c r="F532" s="3" t="s">
        <v>8</v>
      </c>
      <c r="G532" s="3" t="s">
        <v>217</v>
      </c>
      <c r="H532" s="3" t="s">
        <v>214</v>
      </c>
      <c r="K532" s="2"/>
      <c r="L532" s="2"/>
    </row>
    <row r="533" spans="1:81" ht="15" hidden="1" customHeight="1">
      <c r="A533" s="1">
        <v>10049689</v>
      </c>
      <c r="B533" s="5">
        <v>41681.655763888892</v>
      </c>
      <c r="C533" s="5">
        <v>42735</v>
      </c>
      <c r="D533" s="5">
        <v>42886.426701388889</v>
      </c>
      <c r="E533" s="4">
        <v>0</v>
      </c>
      <c r="F533" s="3" t="s">
        <v>6</v>
      </c>
      <c r="G533" s="3" t="s">
        <v>217</v>
      </c>
      <c r="H533" s="3" t="s">
        <v>42</v>
      </c>
      <c r="K533" s="2"/>
      <c r="L533" s="2"/>
    </row>
    <row r="534" spans="1:81" ht="15" hidden="1" customHeight="1">
      <c r="A534" s="1">
        <v>10054894</v>
      </c>
      <c r="B534" s="5">
        <v>42475.57408564815</v>
      </c>
      <c r="C534" s="5">
        <v>42727</v>
      </c>
      <c r="D534" s="5">
        <v>42886.428217592591</v>
      </c>
      <c r="E534" s="4">
        <v>0</v>
      </c>
      <c r="F534" s="3" t="s">
        <v>13</v>
      </c>
      <c r="G534" s="3" t="s">
        <v>152</v>
      </c>
      <c r="H534" s="3" t="s">
        <v>58</v>
      </c>
      <c r="K534" s="2"/>
      <c r="L534" s="2"/>
    </row>
    <row r="535" spans="1:81" ht="15" hidden="1" customHeight="1">
      <c r="A535" s="1">
        <v>10054449</v>
      </c>
      <c r="B535" s="5">
        <v>42425.682812500003</v>
      </c>
      <c r="C535" s="5">
        <v>42735</v>
      </c>
      <c r="D535" s="5">
        <v>42886.68582175926</v>
      </c>
      <c r="E535" s="7">
        <v>0</v>
      </c>
      <c r="F535" s="3" t="s">
        <v>8</v>
      </c>
      <c r="G535" s="3" t="s">
        <v>217</v>
      </c>
      <c r="H535" s="3" t="s">
        <v>214</v>
      </c>
      <c r="K535" s="2"/>
      <c r="L535" s="2"/>
    </row>
    <row r="536" spans="1:81" ht="15" hidden="1" customHeight="1">
      <c r="A536" s="1">
        <v>10054305</v>
      </c>
      <c r="B536" s="5">
        <v>42395.654016203705</v>
      </c>
      <c r="C536" s="5">
        <v>42735</v>
      </c>
      <c r="D536" s="5">
        <v>42887.333518518521</v>
      </c>
      <c r="E536" s="7">
        <v>0</v>
      </c>
      <c r="F536" s="3" t="s">
        <v>8</v>
      </c>
      <c r="G536" s="3" t="s">
        <v>217</v>
      </c>
      <c r="H536" s="3" t="s">
        <v>214</v>
      </c>
      <c r="K536" s="2"/>
      <c r="L536" s="2"/>
    </row>
    <row r="537" spans="1:81" ht="15" hidden="1" customHeight="1">
      <c r="A537" s="1">
        <v>10055914</v>
      </c>
      <c r="B537" s="5">
        <v>42583.746087962965</v>
      </c>
      <c r="C537" s="5">
        <v>42726</v>
      </c>
      <c r="D537" s="5">
        <v>42887.335451388892</v>
      </c>
      <c r="E537" s="7">
        <v>0</v>
      </c>
      <c r="F537" s="3" t="s">
        <v>0</v>
      </c>
      <c r="G537" s="3" t="s">
        <v>217</v>
      </c>
      <c r="H537" s="3" t="s">
        <v>214</v>
      </c>
      <c r="K537" s="2"/>
      <c r="L537" s="2"/>
    </row>
    <row r="538" spans="1:81" ht="15" hidden="1" customHeight="1">
      <c r="A538" s="1">
        <v>10055384</v>
      </c>
      <c r="B538" s="5">
        <v>42503.738692129627</v>
      </c>
      <c r="C538" s="5">
        <v>42706</v>
      </c>
      <c r="D538" s="5">
        <v>42887.336192129631</v>
      </c>
      <c r="E538" s="7">
        <v>0</v>
      </c>
      <c r="F538" s="3" t="s">
        <v>13</v>
      </c>
      <c r="G538" s="3" t="s">
        <v>217</v>
      </c>
      <c r="H538" s="3" t="s">
        <v>214</v>
      </c>
      <c r="K538" s="2"/>
      <c r="L538" s="2"/>
    </row>
    <row r="539" spans="1:81" ht="15" hidden="1" customHeight="1">
      <c r="A539" s="1">
        <v>10054506</v>
      </c>
      <c r="B539" s="5">
        <v>42436.715474537035</v>
      </c>
      <c r="C539" s="5">
        <v>42675</v>
      </c>
      <c r="D539" s="5">
        <v>42887.349340277775</v>
      </c>
      <c r="E539" s="7">
        <v>0</v>
      </c>
      <c r="F539" s="3" t="s">
        <v>185</v>
      </c>
      <c r="G539" s="3" t="s">
        <v>217</v>
      </c>
      <c r="H539" s="3" t="s">
        <v>214</v>
      </c>
      <c r="K539" s="2"/>
      <c r="L539" s="2"/>
    </row>
    <row r="540" spans="1:81" ht="90" customHeight="1">
      <c r="A540" s="1">
        <v>10052302</v>
      </c>
      <c r="B540" s="5">
        <v>42276.652488425927</v>
      </c>
      <c r="C540" s="5">
        <v>42709</v>
      </c>
      <c r="D540" s="5">
        <v>42887.35361111111</v>
      </c>
      <c r="E540" s="4">
        <f>2693.94+282.14+4809.75</f>
        <v>7785.83</v>
      </c>
      <c r="F540" s="3" t="s">
        <v>12</v>
      </c>
      <c r="G540" s="9" t="s">
        <v>24</v>
      </c>
      <c r="H540" s="3" t="s">
        <v>17</v>
      </c>
      <c r="K540" s="2"/>
      <c r="L540" s="2"/>
      <c r="BD540" s="28">
        <f>($E540*($H$1/12)/2)</f>
        <v>32.440958333333334</v>
      </c>
      <c r="BE540" s="28">
        <f t="shared" ref="BE540:CB540" si="160">($E540*($H$1/12))</f>
        <v>64.881916666666669</v>
      </c>
      <c r="BF540" s="28">
        <f t="shared" si="160"/>
        <v>64.881916666666669</v>
      </c>
      <c r="BG540" s="28">
        <f t="shared" si="160"/>
        <v>64.881916666666669</v>
      </c>
      <c r="BH540" s="28">
        <f t="shared" si="160"/>
        <v>64.881916666666669</v>
      </c>
      <c r="BI540" s="28">
        <f t="shared" si="160"/>
        <v>64.881916666666669</v>
      </c>
      <c r="BJ540" s="28">
        <f t="shared" si="160"/>
        <v>64.881916666666669</v>
      </c>
      <c r="BK540" s="28">
        <f t="shared" si="160"/>
        <v>64.881916666666669</v>
      </c>
      <c r="BL540" s="28">
        <f t="shared" si="160"/>
        <v>64.881916666666669</v>
      </c>
      <c r="BM540" s="28">
        <f t="shared" si="160"/>
        <v>64.881916666666669</v>
      </c>
      <c r="BN540" s="28">
        <f t="shared" si="160"/>
        <v>64.881916666666669</v>
      </c>
      <c r="BO540" s="28">
        <f t="shared" si="160"/>
        <v>64.881916666666669</v>
      </c>
      <c r="BP540" s="28">
        <f t="shared" si="160"/>
        <v>64.881916666666669</v>
      </c>
      <c r="BQ540" s="28">
        <f t="shared" si="160"/>
        <v>64.881916666666669</v>
      </c>
      <c r="BR540" s="28">
        <f t="shared" si="160"/>
        <v>64.881916666666669</v>
      </c>
      <c r="BS540" s="28">
        <f t="shared" si="160"/>
        <v>64.881916666666669</v>
      </c>
      <c r="BT540" s="28">
        <f t="shared" si="160"/>
        <v>64.881916666666669</v>
      </c>
      <c r="BU540" s="28">
        <f t="shared" si="160"/>
        <v>64.881916666666669</v>
      </c>
      <c r="BV540" s="28">
        <f t="shared" si="160"/>
        <v>64.881916666666669</v>
      </c>
      <c r="BW540" s="28">
        <f t="shared" si="160"/>
        <v>64.881916666666669</v>
      </c>
      <c r="BX540" s="28">
        <f t="shared" si="160"/>
        <v>64.881916666666669</v>
      </c>
      <c r="BY540" s="28">
        <f t="shared" si="160"/>
        <v>64.881916666666669</v>
      </c>
      <c r="BZ540" s="28">
        <f t="shared" si="160"/>
        <v>64.881916666666669</v>
      </c>
      <c r="CA540" s="28">
        <f t="shared" si="160"/>
        <v>64.881916666666669</v>
      </c>
      <c r="CB540" s="28">
        <f t="shared" si="160"/>
        <v>64.881916666666669</v>
      </c>
      <c r="CC540" s="3" t="s">
        <v>232</v>
      </c>
    </row>
    <row r="541" spans="1:81" ht="15" hidden="1" customHeight="1">
      <c r="A541" s="1">
        <v>10055730</v>
      </c>
      <c r="B541" s="5">
        <v>42543.381076388891</v>
      </c>
      <c r="C541" s="5">
        <v>42646</v>
      </c>
      <c r="D541" s="5">
        <v>42916.652442129627</v>
      </c>
      <c r="E541" s="7">
        <v>0</v>
      </c>
      <c r="F541" s="3" t="s">
        <v>13</v>
      </c>
      <c r="G541" s="3" t="s">
        <v>217</v>
      </c>
      <c r="H541" s="3" t="s">
        <v>214</v>
      </c>
      <c r="K541" s="2"/>
      <c r="L541" s="2"/>
    </row>
    <row r="542" spans="1:81" ht="15" hidden="1" customHeight="1">
      <c r="A542" s="1">
        <v>10056715</v>
      </c>
      <c r="B542" s="5">
        <v>42751.509837962964</v>
      </c>
      <c r="C542" s="5">
        <v>42825</v>
      </c>
      <c r="D542" s="5">
        <v>42916.688703703701</v>
      </c>
      <c r="E542" s="7">
        <v>0</v>
      </c>
      <c r="F542" s="3" t="s">
        <v>0</v>
      </c>
      <c r="G542" s="3" t="s">
        <v>152</v>
      </c>
      <c r="H542" s="3" t="s">
        <v>109</v>
      </c>
      <c r="K542" s="2"/>
      <c r="L542" s="2"/>
    </row>
    <row r="543" spans="1:81" ht="15" customHeight="1">
      <c r="A543" s="1">
        <v>10054303</v>
      </c>
      <c r="B543" s="5">
        <v>42394.523414351854</v>
      </c>
      <c r="C543" s="5">
        <v>42676</v>
      </c>
      <c r="D543" s="5">
        <v>42916.689317129632</v>
      </c>
      <c r="E543" s="4">
        <v>33750</v>
      </c>
      <c r="F543" s="3" t="s">
        <v>8</v>
      </c>
      <c r="G543" s="3" t="s">
        <v>114</v>
      </c>
      <c r="H543" s="3" t="s">
        <v>96</v>
      </c>
      <c r="K543" s="2"/>
      <c r="L543" s="2"/>
      <c r="BC543" s="28">
        <f>($E543*($H$1/12)/2)</f>
        <v>140.625</v>
      </c>
      <c r="BD543" s="28">
        <f t="shared" ref="BD543:CB543" si="161">($E543*($H$1/12))</f>
        <v>281.25</v>
      </c>
      <c r="BE543" s="28">
        <f t="shared" si="161"/>
        <v>281.25</v>
      </c>
      <c r="BF543" s="28">
        <f t="shared" si="161"/>
        <v>281.25</v>
      </c>
      <c r="BG543" s="28">
        <f t="shared" si="161"/>
        <v>281.25</v>
      </c>
      <c r="BH543" s="28">
        <f t="shared" si="161"/>
        <v>281.25</v>
      </c>
      <c r="BI543" s="28">
        <f t="shared" si="161"/>
        <v>281.25</v>
      </c>
      <c r="BJ543" s="28">
        <f t="shared" si="161"/>
        <v>281.25</v>
      </c>
      <c r="BK543" s="28">
        <f t="shared" si="161"/>
        <v>281.25</v>
      </c>
      <c r="BL543" s="28">
        <f t="shared" si="161"/>
        <v>281.25</v>
      </c>
      <c r="BM543" s="28">
        <f t="shared" si="161"/>
        <v>281.25</v>
      </c>
      <c r="BN543" s="28">
        <f t="shared" si="161"/>
        <v>281.25</v>
      </c>
      <c r="BO543" s="28">
        <f t="shared" si="161"/>
        <v>281.25</v>
      </c>
      <c r="BP543" s="28">
        <f t="shared" si="161"/>
        <v>281.25</v>
      </c>
      <c r="BQ543" s="28">
        <f t="shared" si="161"/>
        <v>281.25</v>
      </c>
      <c r="BR543" s="28">
        <f t="shared" si="161"/>
        <v>281.25</v>
      </c>
      <c r="BS543" s="28">
        <f t="shared" si="161"/>
        <v>281.25</v>
      </c>
      <c r="BT543" s="28">
        <f t="shared" si="161"/>
        <v>281.25</v>
      </c>
      <c r="BU543" s="28">
        <f t="shared" si="161"/>
        <v>281.25</v>
      </c>
      <c r="BV543" s="28">
        <f t="shared" si="161"/>
        <v>281.25</v>
      </c>
      <c r="BW543" s="28">
        <f t="shared" si="161"/>
        <v>281.25</v>
      </c>
      <c r="BX543" s="28">
        <f t="shared" si="161"/>
        <v>281.25</v>
      </c>
      <c r="BY543" s="28">
        <f t="shared" si="161"/>
        <v>281.25</v>
      </c>
      <c r="BZ543" s="28">
        <f t="shared" si="161"/>
        <v>281.25</v>
      </c>
      <c r="CA543" s="28">
        <f t="shared" si="161"/>
        <v>281.25</v>
      </c>
      <c r="CB543" s="28">
        <f t="shared" si="161"/>
        <v>281.25</v>
      </c>
      <c r="CC543" s="3" t="s">
        <v>232</v>
      </c>
    </row>
    <row r="544" spans="1:81" ht="15" hidden="1" customHeight="1">
      <c r="A544" s="1">
        <v>10056050</v>
      </c>
      <c r="B544" s="5">
        <v>42606.420601851853</v>
      </c>
      <c r="C544" s="5">
        <v>42735</v>
      </c>
      <c r="D544" s="5">
        <v>42916.68953703704</v>
      </c>
      <c r="E544" s="7">
        <v>0</v>
      </c>
      <c r="F544" s="15" t="s">
        <v>0</v>
      </c>
      <c r="G544" s="3" t="s">
        <v>217</v>
      </c>
      <c r="H544" s="3" t="s">
        <v>214</v>
      </c>
      <c r="K544" s="2"/>
      <c r="L544" s="2"/>
    </row>
    <row r="545" spans="1:81" ht="45" customHeight="1">
      <c r="A545" s="1">
        <v>10055070</v>
      </c>
      <c r="B545" s="5">
        <v>42499.519050925926</v>
      </c>
      <c r="C545" s="5">
        <v>42797</v>
      </c>
      <c r="D545" s="5">
        <v>42919.461435185185</v>
      </c>
      <c r="E545" s="4">
        <v>2443.7800000000002</v>
      </c>
      <c r="F545" s="3" t="s">
        <v>6</v>
      </c>
      <c r="G545" s="8" t="s">
        <v>65</v>
      </c>
      <c r="H545" s="3" t="s">
        <v>63</v>
      </c>
      <c r="K545" s="2"/>
      <c r="L545" s="2"/>
      <c r="BF545" s="28">
        <f>($E545*($H$1/12))/2</f>
        <v>10.182416666666667</v>
      </c>
      <c r="BG545" s="28">
        <f>($E545*($H$1/12))</f>
        <v>20.364833333333333</v>
      </c>
      <c r="BH545" s="28">
        <f t="shared" ref="BH545:CB545" si="162">($E545*($H$1/12))</f>
        <v>20.364833333333333</v>
      </c>
      <c r="BI545" s="28">
        <f t="shared" si="162"/>
        <v>20.364833333333333</v>
      </c>
      <c r="BJ545" s="28">
        <f t="shared" si="162"/>
        <v>20.364833333333333</v>
      </c>
      <c r="BK545" s="28">
        <f t="shared" si="162"/>
        <v>20.364833333333333</v>
      </c>
      <c r="BL545" s="28">
        <f t="shared" si="162"/>
        <v>20.364833333333333</v>
      </c>
      <c r="BM545" s="28">
        <f t="shared" si="162"/>
        <v>20.364833333333333</v>
      </c>
      <c r="BN545" s="28">
        <f t="shared" si="162"/>
        <v>20.364833333333333</v>
      </c>
      <c r="BO545" s="28">
        <f t="shared" si="162"/>
        <v>20.364833333333333</v>
      </c>
      <c r="BP545" s="28">
        <f t="shared" si="162"/>
        <v>20.364833333333333</v>
      </c>
      <c r="BQ545" s="28">
        <f t="shared" si="162"/>
        <v>20.364833333333333</v>
      </c>
      <c r="BR545" s="28">
        <f t="shared" si="162"/>
        <v>20.364833333333333</v>
      </c>
      <c r="BS545" s="28">
        <f t="shared" si="162"/>
        <v>20.364833333333333</v>
      </c>
      <c r="BT545" s="28">
        <f t="shared" si="162"/>
        <v>20.364833333333333</v>
      </c>
      <c r="BU545" s="28">
        <f t="shared" si="162"/>
        <v>20.364833333333333</v>
      </c>
      <c r="BV545" s="28">
        <f t="shared" si="162"/>
        <v>20.364833333333333</v>
      </c>
      <c r="BW545" s="28">
        <f t="shared" si="162"/>
        <v>20.364833333333333</v>
      </c>
      <c r="BX545" s="28">
        <f t="shared" si="162"/>
        <v>20.364833333333333</v>
      </c>
      <c r="BY545" s="28">
        <f t="shared" si="162"/>
        <v>20.364833333333333</v>
      </c>
      <c r="BZ545" s="28">
        <f t="shared" si="162"/>
        <v>20.364833333333333</v>
      </c>
      <c r="CA545" s="28">
        <f t="shared" si="162"/>
        <v>20.364833333333333</v>
      </c>
      <c r="CB545" s="28">
        <f t="shared" si="162"/>
        <v>20.364833333333333</v>
      </c>
      <c r="CC545" s="3" t="s">
        <v>232</v>
      </c>
    </row>
    <row r="546" spans="1:81" ht="15" hidden="1" customHeight="1">
      <c r="A546" s="1">
        <v>10057684</v>
      </c>
      <c r="B546" s="5">
        <v>42909.486400462964</v>
      </c>
      <c r="C546" s="5">
        <v>42900</v>
      </c>
      <c r="D546" s="5">
        <v>42922.37327546296</v>
      </c>
      <c r="E546" s="7">
        <v>0</v>
      </c>
      <c r="F546" s="3" t="s">
        <v>8</v>
      </c>
      <c r="G546" s="3" t="s">
        <v>217</v>
      </c>
      <c r="H546" s="3" t="s">
        <v>214</v>
      </c>
      <c r="K546" s="2"/>
      <c r="L546" s="2"/>
    </row>
    <row r="547" spans="1:81" ht="15" hidden="1" customHeight="1">
      <c r="A547" s="1">
        <v>10060011</v>
      </c>
      <c r="B547" s="5">
        <v>42900.400057870371</v>
      </c>
      <c r="C547" s="5">
        <v>42923</v>
      </c>
      <c r="D547" s="5">
        <v>42930</v>
      </c>
      <c r="E547" s="4">
        <v>0</v>
      </c>
      <c r="F547" s="3" t="s">
        <v>0</v>
      </c>
      <c r="G547" s="3" t="s">
        <v>152</v>
      </c>
      <c r="H547" s="3" t="s">
        <v>96</v>
      </c>
      <c r="K547" s="2"/>
      <c r="L547" s="2"/>
    </row>
    <row r="548" spans="1:81" ht="15" hidden="1" customHeight="1">
      <c r="A548" s="1">
        <v>10055686</v>
      </c>
      <c r="B548" s="5">
        <v>42536.419525462959</v>
      </c>
      <c r="C548" s="5">
        <v>42669</v>
      </c>
      <c r="D548" s="5">
        <v>42941.396412037036</v>
      </c>
      <c r="E548" s="7">
        <v>0</v>
      </c>
      <c r="F548" s="3" t="s">
        <v>13</v>
      </c>
      <c r="G548" s="3" t="s">
        <v>217</v>
      </c>
      <c r="H548" s="3" t="s">
        <v>214</v>
      </c>
      <c r="K548" s="2"/>
      <c r="L548" s="2"/>
    </row>
    <row r="549" spans="1:81" ht="15" hidden="1" customHeight="1">
      <c r="A549" s="1">
        <v>10056376</v>
      </c>
      <c r="B549" s="5">
        <v>42674.896851851852</v>
      </c>
      <c r="C549" s="5">
        <v>42724</v>
      </c>
      <c r="D549" s="5">
        <v>42941.400057870371</v>
      </c>
      <c r="E549" s="7">
        <v>0</v>
      </c>
      <c r="F549" s="3" t="s">
        <v>0</v>
      </c>
      <c r="G549" s="3" t="s">
        <v>217</v>
      </c>
      <c r="H549" s="3" t="s">
        <v>214</v>
      </c>
      <c r="K549" s="2"/>
      <c r="L549" s="2"/>
    </row>
    <row r="550" spans="1:81" ht="15" hidden="1" customHeight="1">
      <c r="A550" s="1">
        <v>10057187</v>
      </c>
      <c r="B550" s="5">
        <v>42824.560185185182</v>
      </c>
      <c r="C550" s="5">
        <v>42859</v>
      </c>
      <c r="D550" s="5">
        <v>42942.471608796295</v>
      </c>
      <c r="E550" s="7">
        <v>0</v>
      </c>
      <c r="F550" s="3" t="s">
        <v>0</v>
      </c>
      <c r="G550" s="3" t="s">
        <v>217</v>
      </c>
      <c r="H550" s="3" t="s">
        <v>214</v>
      </c>
      <c r="K550" s="2"/>
      <c r="L550" s="2"/>
    </row>
    <row r="551" spans="1:81" ht="15" hidden="1" customHeight="1">
      <c r="A551" s="1">
        <v>10056429</v>
      </c>
      <c r="B551" s="5">
        <v>42696.41851851852</v>
      </c>
      <c r="C551" s="5">
        <v>42916</v>
      </c>
      <c r="D551" s="5">
        <v>42942.475601851853</v>
      </c>
      <c r="E551" s="7">
        <v>0</v>
      </c>
      <c r="F551" s="3" t="s">
        <v>0</v>
      </c>
      <c r="G551" s="3" t="s">
        <v>152</v>
      </c>
      <c r="H551" s="3" t="s">
        <v>96</v>
      </c>
      <c r="K551" s="2"/>
      <c r="L551" s="2"/>
    </row>
    <row r="552" spans="1:81" ht="15" hidden="1" customHeight="1">
      <c r="A552" s="1">
        <v>1020327</v>
      </c>
      <c r="B552" s="5">
        <v>42047.443206018521</v>
      </c>
      <c r="C552" s="5">
        <v>42719</v>
      </c>
      <c r="D552" s="5">
        <v>42949.540567129632</v>
      </c>
      <c r="E552" s="7">
        <v>0</v>
      </c>
      <c r="F552" s="3" t="s">
        <v>0</v>
      </c>
      <c r="G552" s="3" t="s">
        <v>217</v>
      </c>
      <c r="H552" s="3" t="s">
        <v>214</v>
      </c>
      <c r="K552" s="2"/>
      <c r="L552" s="2"/>
    </row>
    <row r="553" spans="1:81" ht="15" hidden="1" customHeight="1">
      <c r="A553" s="1">
        <v>10052231</v>
      </c>
      <c r="B553" s="5">
        <v>42257.644675925927</v>
      </c>
      <c r="C553" s="5">
        <v>42370</v>
      </c>
      <c r="D553" s="5">
        <v>42970.946944444448</v>
      </c>
      <c r="E553" s="7">
        <v>0</v>
      </c>
      <c r="F553" s="3" t="s">
        <v>12</v>
      </c>
      <c r="G553" s="3" t="s">
        <v>217</v>
      </c>
      <c r="H553" s="3" t="s">
        <v>214</v>
      </c>
      <c r="K553" s="2"/>
      <c r="L553" s="2"/>
    </row>
    <row r="554" spans="1:81" ht="15" hidden="1" customHeight="1">
      <c r="A554" s="1">
        <v>10056893</v>
      </c>
      <c r="B554" s="5">
        <v>42758.395636574074</v>
      </c>
      <c r="C554" s="5">
        <v>42907</v>
      </c>
      <c r="D554" s="5">
        <v>42976.897106481483</v>
      </c>
      <c r="E554" s="7">
        <v>0</v>
      </c>
      <c r="F554" s="3" t="s">
        <v>0</v>
      </c>
      <c r="G554" s="3" t="s">
        <v>217</v>
      </c>
      <c r="H554" s="3" t="s">
        <v>214</v>
      </c>
      <c r="K554" s="2"/>
      <c r="L554" s="2"/>
    </row>
    <row r="555" spans="1:81" ht="15" hidden="1" customHeight="1">
      <c r="A555" s="1">
        <v>10050218</v>
      </c>
      <c r="B555" s="5">
        <v>41781.564675925925</v>
      </c>
      <c r="C555" s="5">
        <v>41882</v>
      </c>
      <c r="D555" s="5">
        <v>42993</v>
      </c>
      <c r="E555" s="7">
        <v>0</v>
      </c>
      <c r="F555" s="3" t="s">
        <v>5</v>
      </c>
      <c r="G555" s="3" t="s">
        <v>217</v>
      </c>
      <c r="H555" s="3" t="s">
        <v>214</v>
      </c>
      <c r="K555" s="2"/>
      <c r="L555" s="2"/>
    </row>
    <row r="556" spans="1:81" ht="15" hidden="1" customHeight="1">
      <c r="A556" s="1">
        <v>10049210</v>
      </c>
      <c r="B556" s="5">
        <v>41579.514548611114</v>
      </c>
      <c r="C556" s="5">
        <v>42741</v>
      </c>
      <c r="D556" s="5">
        <v>43010.441296296296</v>
      </c>
      <c r="E556" s="7">
        <v>0</v>
      </c>
      <c r="F556" s="3" t="s">
        <v>6</v>
      </c>
      <c r="G556" s="3" t="s">
        <v>217</v>
      </c>
      <c r="H556" s="3" t="s">
        <v>214</v>
      </c>
      <c r="K556" s="2"/>
      <c r="L556" s="2"/>
    </row>
    <row r="557" spans="1:81" ht="15" hidden="1" customHeight="1">
      <c r="A557" s="1">
        <v>10056024</v>
      </c>
      <c r="B557" s="5">
        <v>42599.65253472222</v>
      </c>
      <c r="C557" s="5">
        <v>42766</v>
      </c>
      <c r="D557" s="5">
        <v>43011.624421296299</v>
      </c>
      <c r="E557" s="7">
        <v>0</v>
      </c>
      <c r="F557" s="3" t="s">
        <v>0</v>
      </c>
      <c r="G557" s="3" t="s">
        <v>217</v>
      </c>
      <c r="H557" s="3" t="s">
        <v>214</v>
      </c>
      <c r="K557" s="2"/>
      <c r="L557" s="2"/>
    </row>
    <row r="558" spans="1:81" ht="15" hidden="1" customHeight="1">
      <c r="A558" s="1">
        <v>10050823</v>
      </c>
      <c r="B558" s="5">
        <v>41954.630104166667</v>
      </c>
      <c r="C558" s="5">
        <v>42383</v>
      </c>
      <c r="D558" s="5">
        <v>43011.641574074078</v>
      </c>
      <c r="E558" s="7">
        <v>0</v>
      </c>
      <c r="F558" s="3" t="s">
        <v>0</v>
      </c>
      <c r="G558" s="3" t="s">
        <v>217</v>
      </c>
      <c r="H558" s="3" t="s">
        <v>214</v>
      </c>
      <c r="K558" s="2"/>
      <c r="L558" s="2"/>
    </row>
    <row r="559" spans="1:81" ht="15" hidden="1" customHeight="1">
      <c r="A559" s="1">
        <v>10030047</v>
      </c>
      <c r="B559" s="5">
        <v>42061.614201388889</v>
      </c>
      <c r="C559" s="5">
        <v>42733</v>
      </c>
      <c r="D559" s="5">
        <v>43032.349560185183</v>
      </c>
      <c r="E559" s="7">
        <v>0</v>
      </c>
      <c r="F559" s="3" t="s">
        <v>0</v>
      </c>
      <c r="G559" s="3" t="s">
        <v>217</v>
      </c>
      <c r="H559" s="3" t="s">
        <v>214</v>
      </c>
      <c r="K559" s="2"/>
      <c r="L559" s="2"/>
    </row>
    <row r="560" spans="1:81" ht="15" hidden="1" customHeight="1">
      <c r="A560" s="1">
        <v>10057391</v>
      </c>
      <c r="B560" s="5">
        <v>42873.326956018522</v>
      </c>
      <c r="C560" s="5">
        <v>42886</v>
      </c>
      <c r="D560" s="5">
        <v>43039.582604166666</v>
      </c>
      <c r="E560" s="7">
        <v>0</v>
      </c>
      <c r="F560" s="3" t="s">
        <v>4</v>
      </c>
      <c r="G560" s="3" t="s">
        <v>217</v>
      </c>
      <c r="H560" s="3" t="s">
        <v>214</v>
      </c>
      <c r="K560" s="2"/>
      <c r="L560" s="2"/>
    </row>
    <row r="561" spans="1:81" ht="15" hidden="1" customHeight="1">
      <c r="A561" s="1">
        <v>10057311</v>
      </c>
      <c r="B561" s="5">
        <v>42863.661423611113</v>
      </c>
      <c r="C561" s="5">
        <v>42933</v>
      </c>
      <c r="D561" s="5">
        <v>43040.348680555559</v>
      </c>
      <c r="E561" s="7">
        <v>0</v>
      </c>
      <c r="F561" s="3" t="s">
        <v>4</v>
      </c>
      <c r="G561" s="3" t="s">
        <v>217</v>
      </c>
      <c r="H561" s="3" t="s">
        <v>214</v>
      </c>
      <c r="K561" s="2"/>
      <c r="L561" s="2"/>
    </row>
    <row r="562" spans="1:81" ht="15" hidden="1" customHeight="1">
      <c r="A562" s="1">
        <v>1008818</v>
      </c>
      <c r="B562" s="5">
        <v>41359</v>
      </c>
      <c r="C562" s="5">
        <v>42338</v>
      </c>
      <c r="D562" s="5">
        <v>43066.700428240743</v>
      </c>
      <c r="E562" s="7">
        <v>0</v>
      </c>
      <c r="F562" s="3" t="s">
        <v>0</v>
      </c>
      <c r="G562" s="3" t="s">
        <v>217</v>
      </c>
      <c r="H562" s="3" t="s">
        <v>214</v>
      </c>
      <c r="K562" s="2"/>
      <c r="L562" s="2"/>
    </row>
    <row r="563" spans="1:81" ht="15" hidden="1" customHeight="1">
      <c r="A563" s="1">
        <v>10052330</v>
      </c>
      <c r="B563" s="5">
        <v>42278.430717592593</v>
      </c>
      <c r="C563" s="5">
        <v>42917</v>
      </c>
      <c r="D563" s="5">
        <v>43067.898854166669</v>
      </c>
      <c r="E563" s="4">
        <v>0</v>
      </c>
      <c r="F563" s="3" t="s">
        <v>0</v>
      </c>
      <c r="G563" s="3" t="s">
        <v>217</v>
      </c>
      <c r="H563" s="3" t="s">
        <v>58</v>
      </c>
      <c r="K563" s="2"/>
      <c r="L563" s="2"/>
    </row>
    <row r="564" spans="1:81" ht="15" hidden="1" customHeight="1">
      <c r="A564" s="1">
        <v>10054233</v>
      </c>
      <c r="B564" s="5">
        <v>42377.657939814817</v>
      </c>
      <c r="C564" s="5">
        <v>42916</v>
      </c>
      <c r="D564" s="5">
        <v>43067.902141203704</v>
      </c>
      <c r="E564" s="7">
        <v>0</v>
      </c>
      <c r="F564" s="3" t="s">
        <v>8</v>
      </c>
      <c r="G564" s="3" t="s">
        <v>217</v>
      </c>
      <c r="H564" s="3" t="s">
        <v>214</v>
      </c>
      <c r="K564" s="2"/>
      <c r="L564" s="2"/>
    </row>
    <row r="565" spans="1:81" ht="15" hidden="1" customHeight="1">
      <c r="A565" s="1">
        <v>10056526</v>
      </c>
      <c r="B565" s="5">
        <v>42726.368622685186</v>
      </c>
      <c r="C565" s="5">
        <v>42977</v>
      </c>
      <c r="D565" s="5">
        <v>43069.928888888891</v>
      </c>
      <c r="E565" s="7">
        <v>0</v>
      </c>
      <c r="F565" s="3" t="s">
        <v>0</v>
      </c>
      <c r="G565" s="3" t="s">
        <v>152</v>
      </c>
      <c r="H565" s="3" t="s">
        <v>214</v>
      </c>
      <c r="K565" s="2"/>
      <c r="L565" s="2"/>
    </row>
    <row r="566" spans="1:81" ht="15" hidden="1" customHeight="1">
      <c r="A566" s="1">
        <v>10057383</v>
      </c>
      <c r="B566" s="5">
        <v>42872.653981481482</v>
      </c>
      <c r="C566" s="5">
        <v>43004</v>
      </c>
      <c r="D566" s="5">
        <v>43070.439768518518</v>
      </c>
      <c r="E566" s="7">
        <v>0</v>
      </c>
      <c r="F566" s="3" t="s">
        <v>4</v>
      </c>
      <c r="G566" s="3" t="s">
        <v>217</v>
      </c>
      <c r="H566" s="3" t="s">
        <v>214</v>
      </c>
      <c r="K566" s="2"/>
      <c r="L566" s="2"/>
    </row>
    <row r="567" spans="1:81" ht="30" customHeight="1">
      <c r="A567" s="1">
        <v>10056553</v>
      </c>
      <c r="B567" s="5">
        <v>42738.416481481479</v>
      </c>
      <c r="C567" s="5">
        <v>43007</v>
      </c>
      <c r="D567" s="5">
        <v>43070.545810185184</v>
      </c>
      <c r="E567" s="7">
        <v>4260</v>
      </c>
      <c r="F567" s="3" t="s">
        <v>0</v>
      </c>
      <c r="G567" s="8" t="s">
        <v>147</v>
      </c>
      <c r="H567" s="3" t="s">
        <v>178</v>
      </c>
      <c r="K567" s="2"/>
      <c r="L567" s="2"/>
      <c r="BM567" s="28">
        <f>($E567*($H$1/12))/2</f>
        <v>17.75</v>
      </c>
      <c r="BN567" s="28">
        <f>($E567*($H$1/12))</f>
        <v>35.5</v>
      </c>
      <c r="BO567" s="28">
        <f t="shared" ref="BO567:CB567" si="163">($E567*($H$1/12))</f>
        <v>35.5</v>
      </c>
      <c r="BP567" s="28">
        <f t="shared" si="163"/>
        <v>35.5</v>
      </c>
      <c r="BQ567" s="28">
        <f t="shared" si="163"/>
        <v>35.5</v>
      </c>
      <c r="BR567" s="28">
        <f t="shared" si="163"/>
        <v>35.5</v>
      </c>
      <c r="BS567" s="28">
        <f t="shared" si="163"/>
        <v>35.5</v>
      </c>
      <c r="BT567" s="28">
        <f t="shared" si="163"/>
        <v>35.5</v>
      </c>
      <c r="BU567" s="28">
        <f t="shared" si="163"/>
        <v>35.5</v>
      </c>
      <c r="BV567" s="28">
        <f t="shared" si="163"/>
        <v>35.5</v>
      </c>
      <c r="BW567" s="28">
        <f t="shared" si="163"/>
        <v>35.5</v>
      </c>
      <c r="BX567" s="28">
        <f t="shared" si="163"/>
        <v>35.5</v>
      </c>
      <c r="BY567" s="28">
        <f t="shared" si="163"/>
        <v>35.5</v>
      </c>
      <c r="BZ567" s="28">
        <f t="shared" si="163"/>
        <v>35.5</v>
      </c>
      <c r="CA567" s="28">
        <f t="shared" si="163"/>
        <v>35.5</v>
      </c>
      <c r="CB567" s="28">
        <f t="shared" si="163"/>
        <v>35.5</v>
      </c>
      <c r="CC567" s="3" t="s">
        <v>232</v>
      </c>
    </row>
    <row r="568" spans="1:81" ht="15" hidden="1" customHeight="1">
      <c r="A568" s="1">
        <v>10057411</v>
      </c>
      <c r="B568" s="5">
        <v>42874.556018518517</v>
      </c>
      <c r="C568" s="5">
        <v>42912</v>
      </c>
      <c r="D568" s="5">
        <v>43073.346053240741</v>
      </c>
      <c r="E568" s="7">
        <v>0</v>
      </c>
      <c r="F568" s="3" t="s">
        <v>4</v>
      </c>
      <c r="G568" s="3" t="s">
        <v>217</v>
      </c>
      <c r="H568" s="3" t="s">
        <v>214</v>
      </c>
      <c r="K568" s="2"/>
      <c r="L568" s="2"/>
    </row>
    <row r="569" spans="1:81" ht="15" hidden="1" customHeight="1">
      <c r="A569" s="1">
        <v>1020296</v>
      </c>
      <c r="B569" s="5">
        <v>42040.598136574074</v>
      </c>
      <c r="C569" s="5">
        <v>42109</v>
      </c>
      <c r="D569" s="5">
        <v>43073.418564814812</v>
      </c>
      <c r="E569" s="7">
        <v>0</v>
      </c>
      <c r="F569" s="3" t="s">
        <v>0</v>
      </c>
      <c r="G569" s="3" t="s">
        <v>217</v>
      </c>
      <c r="H569" s="3" t="s">
        <v>214</v>
      </c>
      <c r="K569" s="2"/>
      <c r="L569" s="2"/>
    </row>
    <row r="570" spans="1:81" ht="15" hidden="1" customHeight="1">
      <c r="A570" s="1">
        <v>10054942</v>
      </c>
      <c r="B570" s="5">
        <v>42485.578333333331</v>
      </c>
      <c r="C570" s="5">
        <v>42797</v>
      </c>
      <c r="D570" s="5">
        <v>43087.644444444442</v>
      </c>
      <c r="E570" s="7">
        <v>0</v>
      </c>
      <c r="F570" s="3" t="s">
        <v>13</v>
      </c>
      <c r="G570" s="3" t="s">
        <v>217</v>
      </c>
      <c r="H570" s="3" t="s">
        <v>214</v>
      </c>
      <c r="K570" s="2"/>
      <c r="L570" s="2"/>
    </row>
    <row r="571" spans="1:81" ht="15" hidden="1" customHeight="1">
      <c r="A571" s="1">
        <v>10054545</v>
      </c>
      <c r="B571" s="5">
        <v>42439.692094907405</v>
      </c>
      <c r="C571" s="5">
        <v>42681</v>
      </c>
      <c r="D571" s="5">
        <v>43097.598530092589</v>
      </c>
      <c r="E571" s="7">
        <v>0</v>
      </c>
      <c r="F571" s="3" t="s">
        <v>8</v>
      </c>
      <c r="G571" s="3" t="s">
        <v>217</v>
      </c>
      <c r="H571" s="3" t="s">
        <v>214</v>
      </c>
      <c r="K571" s="2"/>
      <c r="L571" s="2"/>
    </row>
    <row r="572" spans="1:81" ht="15" hidden="1" customHeight="1">
      <c r="A572" s="1">
        <v>10057260</v>
      </c>
      <c r="B572" s="5">
        <v>42846.666481481479</v>
      </c>
      <c r="C572" s="5">
        <v>42992</v>
      </c>
      <c r="D572" s="5">
        <v>43097.608263888891</v>
      </c>
      <c r="E572" s="7">
        <v>0</v>
      </c>
      <c r="F572" s="3" t="s">
        <v>4</v>
      </c>
      <c r="G572" s="3" t="s">
        <v>217</v>
      </c>
      <c r="H572" s="3" t="s">
        <v>214</v>
      </c>
      <c r="K572" s="2"/>
      <c r="L572" s="2"/>
    </row>
    <row r="573" spans="1:81" ht="15" hidden="1" customHeight="1">
      <c r="A573" s="1">
        <v>10053818</v>
      </c>
      <c r="B573" s="5">
        <v>42314.582395833335</v>
      </c>
      <c r="C573" s="5">
        <v>42681</v>
      </c>
      <c r="D573" s="5">
        <v>43097.733275462961</v>
      </c>
      <c r="E573" s="7">
        <v>0</v>
      </c>
      <c r="F573" s="3" t="s">
        <v>0</v>
      </c>
      <c r="G573" s="3" t="s">
        <v>217</v>
      </c>
      <c r="H573" s="3" t="s">
        <v>214</v>
      </c>
      <c r="K573" s="2"/>
      <c r="L573" s="2"/>
    </row>
    <row r="574" spans="1:81" ht="15" hidden="1" customHeight="1">
      <c r="A574" s="1">
        <v>10057158</v>
      </c>
      <c r="B574" s="5">
        <v>42817.67627314815</v>
      </c>
      <c r="C574" s="5">
        <v>42736</v>
      </c>
      <c r="D574" s="5">
        <v>43102.394513888888</v>
      </c>
      <c r="E574" s="7">
        <v>0</v>
      </c>
      <c r="F574" s="3" t="s">
        <v>0</v>
      </c>
      <c r="G574" s="3" t="s">
        <v>217</v>
      </c>
      <c r="H574" s="3" t="s">
        <v>214</v>
      </c>
      <c r="K574" s="2"/>
      <c r="L574" s="2"/>
    </row>
    <row r="575" spans="1:81" ht="15" hidden="1" customHeight="1">
      <c r="A575" s="1">
        <v>10056949</v>
      </c>
      <c r="B575" s="5">
        <v>42768.51835648148</v>
      </c>
      <c r="C575" s="5">
        <v>43004</v>
      </c>
      <c r="D575" s="5">
        <v>43102.583657407406</v>
      </c>
      <c r="E575" s="7">
        <v>0</v>
      </c>
      <c r="F575" s="3" t="s">
        <v>0</v>
      </c>
      <c r="G575" s="3" t="s">
        <v>152</v>
      </c>
      <c r="H575" s="3" t="s">
        <v>214</v>
      </c>
    </row>
    <row r="576" spans="1:81" ht="15" hidden="1" customHeight="1">
      <c r="A576" s="1">
        <v>10058810</v>
      </c>
      <c r="B576" s="5">
        <v>43004.48060185185</v>
      </c>
      <c r="C576" s="5">
        <v>43007</v>
      </c>
      <c r="D576" s="5">
        <v>43103.548275462963</v>
      </c>
      <c r="E576" s="7">
        <v>0</v>
      </c>
      <c r="F576" s="3" t="s">
        <v>8</v>
      </c>
      <c r="G576" s="3" t="s">
        <v>217</v>
      </c>
      <c r="H576" s="3" t="s">
        <v>214</v>
      </c>
      <c r="K576" s="2"/>
    </row>
    <row r="577" spans="1:11" ht="15" hidden="1" customHeight="1">
      <c r="A577" s="1">
        <v>10057230</v>
      </c>
      <c r="B577" s="5">
        <v>42839.377245370371</v>
      </c>
      <c r="C577" s="5">
        <v>42975</v>
      </c>
      <c r="D577" s="5">
        <v>43103.557858796295</v>
      </c>
      <c r="E577" s="7">
        <v>0</v>
      </c>
      <c r="F577" s="3" t="s">
        <v>0</v>
      </c>
      <c r="G577" s="3" t="s">
        <v>217</v>
      </c>
      <c r="H577" s="3" t="s">
        <v>214</v>
      </c>
      <c r="K577" s="2"/>
    </row>
    <row r="578" spans="1:11" ht="15" hidden="1" customHeight="1">
      <c r="A578" s="1">
        <v>10057294</v>
      </c>
      <c r="B578" s="5">
        <v>42856.545995370368</v>
      </c>
      <c r="C578" s="5">
        <v>42880</v>
      </c>
      <c r="D578" s="5">
        <v>43103.568020833336</v>
      </c>
      <c r="E578" s="7">
        <v>0</v>
      </c>
      <c r="F578" s="3" t="s">
        <v>4</v>
      </c>
      <c r="G578" s="3" t="s">
        <v>217</v>
      </c>
      <c r="H578" s="3" t="s">
        <v>214</v>
      </c>
      <c r="K578" s="2"/>
    </row>
    <row r="579" spans="1:11" ht="15" hidden="1" customHeight="1">
      <c r="A579" s="1">
        <v>10052429</v>
      </c>
      <c r="B579" s="5">
        <v>42292.654467592591</v>
      </c>
      <c r="C579" s="5">
        <v>43010</v>
      </c>
      <c r="D579" s="5">
        <v>43129.916018518517</v>
      </c>
      <c r="E579" s="7">
        <v>0</v>
      </c>
      <c r="F579" s="3" t="s">
        <v>0</v>
      </c>
      <c r="G579" s="3" t="s">
        <v>217</v>
      </c>
      <c r="H579" s="3" t="s">
        <v>214</v>
      </c>
      <c r="K579" s="2"/>
    </row>
    <row r="580" spans="1:11" ht="15" hidden="1" customHeight="1">
      <c r="A580" s="1">
        <v>10056500</v>
      </c>
      <c r="B580" s="5">
        <v>42683.657766203702</v>
      </c>
      <c r="C580" s="5">
        <v>42917</v>
      </c>
      <c r="D580" s="5">
        <v>43157.904548611114</v>
      </c>
      <c r="E580" s="7">
        <v>0</v>
      </c>
      <c r="F580" s="3" t="s">
        <v>0</v>
      </c>
      <c r="G580" s="3" t="s">
        <v>217</v>
      </c>
      <c r="H580" s="3" t="s">
        <v>214</v>
      </c>
      <c r="K580" s="2"/>
    </row>
    <row r="581" spans="1:11" ht="15" hidden="1" customHeight="1">
      <c r="A581" s="1">
        <v>10059655</v>
      </c>
      <c r="B581" s="5">
        <v>43131.361446759256</v>
      </c>
      <c r="C581" s="5">
        <v>43132</v>
      </c>
      <c r="D581" s="5">
        <v>43186.878842592596</v>
      </c>
      <c r="E581" s="7">
        <v>0</v>
      </c>
      <c r="F581" s="3" t="s">
        <v>0</v>
      </c>
      <c r="G581" s="3" t="s">
        <v>217</v>
      </c>
      <c r="H581" s="3" t="s">
        <v>214</v>
      </c>
      <c r="K581" s="2"/>
    </row>
    <row r="582" spans="1:11" ht="15" hidden="1" customHeight="1">
      <c r="A582" s="1">
        <v>10059653</v>
      </c>
      <c r="B582" s="5">
        <v>43130.66741898148</v>
      </c>
      <c r="C582" s="5">
        <v>43132</v>
      </c>
      <c r="D582" s="5">
        <v>43186.884525462963</v>
      </c>
      <c r="E582" s="7">
        <v>0</v>
      </c>
      <c r="F582" s="3" t="s">
        <v>0</v>
      </c>
      <c r="G582" s="3" t="s">
        <v>217</v>
      </c>
      <c r="H582" s="3" t="s">
        <v>214</v>
      </c>
      <c r="K582" s="2"/>
    </row>
    <row r="583" spans="1:11" ht="15" hidden="1" customHeight="1">
      <c r="A583" s="1">
        <v>10048986</v>
      </c>
      <c r="B583" s="5">
        <v>41512.650243055556</v>
      </c>
      <c r="C583" s="5">
        <v>42460</v>
      </c>
      <c r="D583" s="5">
        <v>43203.72179398148</v>
      </c>
      <c r="E583" s="7">
        <v>0</v>
      </c>
      <c r="F583" s="3" t="s">
        <v>6</v>
      </c>
      <c r="G583" s="3" t="s">
        <v>217</v>
      </c>
      <c r="H583" s="3" t="s">
        <v>214</v>
      </c>
      <c r="K583" s="2"/>
    </row>
    <row r="584" spans="1:11" ht="15" hidden="1" customHeight="1">
      <c r="A584" s="1">
        <v>10058822</v>
      </c>
      <c r="B584" s="5">
        <v>43006.179432870369</v>
      </c>
      <c r="C584" s="5">
        <v>43070</v>
      </c>
      <c r="D584" s="5">
        <v>43215.93204861111</v>
      </c>
      <c r="E584" s="7">
        <v>0</v>
      </c>
      <c r="F584" s="3" t="s">
        <v>8</v>
      </c>
      <c r="G584" s="3" t="s">
        <v>217</v>
      </c>
      <c r="H584" s="3" t="s">
        <v>214</v>
      </c>
      <c r="K584" s="2"/>
    </row>
    <row r="585" spans="1:11" ht="15" hidden="1" customHeight="1">
      <c r="A585" s="1">
        <v>10058827</v>
      </c>
      <c r="B585" s="5">
        <v>43006.578379629631</v>
      </c>
      <c r="C585" s="5">
        <v>43075</v>
      </c>
      <c r="D585" s="5">
        <v>43219.905393518522</v>
      </c>
      <c r="E585" s="7">
        <v>0</v>
      </c>
      <c r="F585" s="3" t="s">
        <v>8</v>
      </c>
      <c r="G585" s="3" t="s">
        <v>217</v>
      </c>
      <c r="H585" s="3" t="s">
        <v>214</v>
      </c>
      <c r="K585" s="2"/>
    </row>
    <row r="586" spans="1:11" ht="15" hidden="1" customHeight="1">
      <c r="A586" s="1">
        <v>10058980</v>
      </c>
      <c r="B586" s="5">
        <v>43049.471643518518</v>
      </c>
      <c r="C586" s="5">
        <v>42977</v>
      </c>
      <c r="D586" s="5">
        <v>43220.349768518521</v>
      </c>
      <c r="E586" s="7">
        <v>0</v>
      </c>
      <c r="F586" s="3" t="s">
        <v>0</v>
      </c>
      <c r="G586" s="3" t="s">
        <v>217</v>
      </c>
      <c r="H586" s="3" t="s">
        <v>214</v>
      </c>
      <c r="K586" s="2"/>
    </row>
    <row r="587" spans="1:11" ht="15" hidden="1" customHeight="1">
      <c r="A587" s="1">
        <v>10057798</v>
      </c>
      <c r="B587" s="5">
        <v>42934.700428240743</v>
      </c>
      <c r="C587" s="5">
        <v>43070</v>
      </c>
      <c r="D587" s="5">
        <v>43220.671273148146</v>
      </c>
      <c r="E587" s="7">
        <v>0</v>
      </c>
      <c r="F587" s="3" t="s">
        <v>8</v>
      </c>
      <c r="G587" s="3" t="s">
        <v>217</v>
      </c>
      <c r="H587" s="3" t="s">
        <v>214</v>
      </c>
      <c r="K587" s="2"/>
    </row>
    <row r="588" spans="1:11" ht="15" hidden="1" customHeight="1">
      <c r="A588" s="1">
        <v>10058873</v>
      </c>
      <c r="B588" s="5">
        <v>43024.645335648151</v>
      </c>
      <c r="C588" s="5">
        <v>43070</v>
      </c>
      <c r="D588" s="5">
        <v>43220.672164351854</v>
      </c>
      <c r="E588" s="7">
        <v>0</v>
      </c>
      <c r="F588" s="3" t="s">
        <v>8</v>
      </c>
      <c r="G588" s="3" t="s">
        <v>217</v>
      </c>
      <c r="H588" s="3" t="s">
        <v>214</v>
      </c>
      <c r="K588" s="2"/>
    </row>
    <row r="589" spans="1:11" ht="15" hidden="1" customHeight="1">
      <c r="A589" s="1">
        <v>10051049</v>
      </c>
      <c r="B589" s="5">
        <v>42027.39984953704</v>
      </c>
      <c r="C589" s="5">
        <v>42885</v>
      </c>
      <c r="D589" s="5">
        <v>43223.47</v>
      </c>
      <c r="E589" s="7">
        <v>0</v>
      </c>
      <c r="F589" s="3" t="s">
        <v>0</v>
      </c>
      <c r="G589" s="3" t="s">
        <v>217</v>
      </c>
      <c r="H589" s="3" t="s">
        <v>214</v>
      </c>
      <c r="K589" s="2"/>
    </row>
    <row r="590" spans="1:11" ht="15" hidden="1" customHeight="1">
      <c r="A590" s="1">
        <v>10049244</v>
      </c>
      <c r="B590" s="5">
        <v>41591.525960648149</v>
      </c>
      <c r="C590" s="5">
        <v>42385</v>
      </c>
      <c r="D590" s="5">
        <v>43247.936863425923</v>
      </c>
      <c r="E590" s="7">
        <v>0</v>
      </c>
      <c r="F590" s="3" t="s">
        <v>6</v>
      </c>
      <c r="G590" s="3" t="s">
        <v>217</v>
      </c>
      <c r="H590" s="3" t="s">
        <v>214</v>
      </c>
      <c r="K590" s="2"/>
    </row>
    <row r="591" spans="1:11" ht="15" hidden="1" customHeight="1">
      <c r="A591" s="1">
        <v>10050191</v>
      </c>
      <c r="B591" s="5">
        <v>41774.509375000001</v>
      </c>
      <c r="C591" s="5">
        <v>42562</v>
      </c>
      <c r="D591" s="5">
        <v>43247.937060185184</v>
      </c>
      <c r="E591" s="7">
        <v>0</v>
      </c>
      <c r="F591" s="3" t="s">
        <v>6</v>
      </c>
      <c r="G591" s="3" t="s">
        <v>217</v>
      </c>
      <c r="H591" s="3" t="s">
        <v>214</v>
      </c>
      <c r="K591" s="2"/>
    </row>
    <row r="592" spans="1:11" ht="15" hidden="1" customHeight="1">
      <c r="A592" s="1">
        <v>10059654</v>
      </c>
      <c r="B592" s="5">
        <v>43130.669722222221</v>
      </c>
      <c r="C592" s="5">
        <v>43132</v>
      </c>
      <c r="D592" s="5">
        <v>43247.943414351852</v>
      </c>
      <c r="E592" s="7">
        <v>0</v>
      </c>
      <c r="F592" s="3" t="s">
        <v>0</v>
      </c>
      <c r="G592" s="3" t="s">
        <v>217</v>
      </c>
      <c r="H592" s="3" t="s">
        <v>214</v>
      </c>
      <c r="K592" s="2"/>
    </row>
    <row r="593" spans="1:81" ht="15" hidden="1" customHeight="1">
      <c r="A593" s="1">
        <v>10050467</v>
      </c>
      <c r="B593" s="5">
        <v>41842.406238425923</v>
      </c>
      <c r="C593" s="5">
        <v>42340</v>
      </c>
      <c r="D593" s="5">
        <v>43251.582233796296</v>
      </c>
      <c r="E593" s="7">
        <v>0</v>
      </c>
      <c r="F593" s="3" t="s">
        <v>0</v>
      </c>
      <c r="G593" s="3" t="s">
        <v>217</v>
      </c>
      <c r="H593" s="3" t="s">
        <v>214</v>
      </c>
      <c r="K593" s="2"/>
    </row>
    <row r="594" spans="1:81" ht="15" customHeight="1">
      <c r="A594" s="1">
        <v>10057626</v>
      </c>
      <c r="B594" s="5">
        <v>42898.543495370373</v>
      </c>
      <c r="C594" s="5">
        <v>43009</v>
      </c>
      <c r="D594" s="5">
        <v>43251.790509259263</v>
      </c>
      <c r="E594" s="7">
        <v>8846.8799999999992</v>
      </c>
      <c r="F594" s="3" t="s">
        <v>6</v>
      </c>
      <c r="G594" s="3" t="s">
        <v>115</v>
      </c>
      <c r="H594" s="3" t="s">
        <v>96</v>
      </c>
      <c r="K594" s="2"/>
      <c r="BN594" s="28">
        <f>($E594*($H$1/12))/2</f>
        <v>36.861999999999995</v>
      </c>
      <c r="BO594" s="28">
        <f>($E594*($H$1/12))</f>
        <v>73.72399999999999</v>
      </c>
      <c r="BP594" s="28">
        <f t="shared" ref="BP594:CB594" si="164">($E594*($H$1/12))</f>
        <v>73.72399999999999</v>
      </c>
      <c r="BQ594" s="28">
        <f t="shared" si="164"/>
        <v>73.72399999999999</v>
      </c>
      <c r="BR594" s="28">
        <f t="shared" si="164"/>
        <v>73.72399999999999</v>
      </c>
      <c r="BS594" s="28">
        <f t="shared" si="164"/>
        <v>73.72399999999999</v>
      </c>
      <c r="BT594" s="28">
        <f t="shared" si="164"/>
        <v>73.72399999999999</v>
      </c>
      <c r="BU594" s="28">
        <f t="shared" si="164"/>
        <v>73.72399999999999</v>
      </c>
      <c r="BV594" s="28">
        <f t="shared" si="164"/>
        <v>73.72399999999999</v>
      </c>
      <c r="BW594" s="28">
        <f t="shared" si="164"/>
        <v>73.72399999999999</v>
      </c>
      <c r="BX594" s="28">
        <f t="shared" si="164"/>
        <v>73.72399999999999</v>
      </c>
      <c r="BY594" s="28">
        <f t="shared" si="164"/>
        <v>73.72399999999999</v>
      </c>
      <c r="BZ594" s="28">
        <f t="shared" si="164"/>
        <v>73.72399999999999</v>
      </c>
      <c r="CA594" s="28">
        <f t="shared" si="164"/>
        <v>73.72399999999999</v>
      </c>
      <c r="CB594" s="28">
        <f t="shared" si="164"/>
        <v>73.72399999999999</v>
      </c>
      <c r="CC594" s="3" t="s">
        <v>232</v>
      </c>
    </row>
    <row r="595" spans="1:81" ht="15" hidden="1" customHeight="1">
      <c r="A595" s="1">
        <v>10056577</v>
      </c>
      <c r="B595" s="5">
        <v>42740.705914351849</v>
      </c>
      <c r="C595" s="5">
        <v>43077</v>
      </c>
      <c r="D595" s="5">
        <v>43269.892928240741</v>
      </c>
      <c r="E595" s="7">
        <v>0</v>
      </c>
      <c r="F595" s="3" t="s">
        <v>5</v>
      </c>
      <c r="G595" s="3" t="s">
        <v>217</v>
      </c>
      <c r="H595" s="3" t="s">
        <v>214</v>
      </c>
      <c r="K595" s="2"/>
    </row>
    <row r="596" spans="1:81" ht="15" customHeight="1">
      <c r="A596" s="1">
        <v>10054680</v>
      </c>
      <c r="B596" s="5">
        <v>42447.702534722222</v>
      </c>
      <c r="C596" s="5">
        <v>42720</v>
      </c>
      <c r="D596" s="5">
        <v>43273.58803240741</v>
      </c>
      <c r="E596" s="7">
        <v>2440.65</v>
      </c>
      <c r="F596" s="3" t="s">
        <v>8</v>
      </c>
      <c r="G596" s="3" t="s">
        <v>128</v>
      </c>
      <c r="H596" s="3" t="s">
        <v>17</v>
      </c>
      <c r="K596" s="2"/>
      <c r="BD596" s="28">
        <f>($E596*($H$1/12)/2)</f>
        <v>10.169375</v>
      </c>
      <c r="BE596" s="28">
        <f t="shared" ref="BE596:CB596" si="165">($E596*($H$1/12))</f>
        <v>20.338750000000001</v>
      </c>
      <c r="BF596" s="28">
        <f t="shared" si="165"/>
        <v>20.338750000000001</v>
      </c>
      <c r="BG596" s="28">
        <f t="shared" si="165"/>
        <v>20.338750000000001</v>
      </c>
      <c r="BH596" s="28">
        <f t="shared" si="165"/>
        <v>20.338750000000001</v>
      </c>
      <c r="BI596" s="28">
        <f t="shared" si="165"/>
        <v>20.338750000000001</v>
      </c>
      <c r="BJ596" s="28">
        <f t="shared" si="165"/>
        <v>20.338750000000001</v>
      </c>
      <c r="BK596" s="28">
        <f t="shared" si="165"/>
        <v>20.338750000000001</v>
      </c>
      <c r="BL596" s="28">
        <f t="shared" si="165"/>
        <v>20.338750000000001</v>
      </c>
      <c r="BM596" s="28">
        <f t="shared" si="165"/>
        <v>20.338750000000001</v>
      </c>
      <c r="BN596" s="28">
        <f t="shared" si="165"/>
        <v>20.338750000000001</v>
      </c>
      <c r="BO596" s="28">
        <f t="shared" si="165"/>
        <v>20.338750000000001</v>
      </c>
      <c r="BP596" s="28">
        <f t="shared" si="165"/>
        <v>20.338750000000001</v>
      </c>
      <c r="BQ596" s="28">
        <f t="shared" si="165"/>
        <v>20.338750000000001</v>
      </c>
      <c r="BR596" s="28">
        <f t="shared" si="165"/>
        <v>20.338750000000001</v>
      </c>
      <c r="BS596" s="28">
        <f t="shared" si="165"/>
        <v>20.338750000000001</v>
      </c>
      <c r="BT596" s="28">
        <f t="shared" si="165"/>
        <v>20.338750000000001</v>
      </c>
      <c r="BU596" s="28">
        <f t="shared" si="165"/>
        <v>20.338750000000001</v>
      </c>
      <c r="BV596" s="28">
        <f t="shared" si="165"/>
        <v>20.338750000000001</v>
      </c>
      <c r="BW596" s="28">
        <f t="shared" si="165"/>
        <v>20.338750000000001</v>
      </c>
      <c r="BX596" s="28">
        <f t="shared" si="165"/>
        <v>20.338750000000001</v>
      </c>
      <c r="BY596" s="28">
        <f t="shared" si="165"/>
        <v>20.338750000000001</v>
      </c>
      <c r="BZ596" s="28">
        <f t="shared" si="165"/>
        <v>20.338750000000001</v>
      </c>
      <c r="CA596" s="28">
        <f t="shared" si="165"/>
        <v>20.338750000000001</v>
      </c>
      <c r="CB596" s="28">
        <f t="shared" si="165"/>
        <v>20.338750000000001</v>
      </c>
      <c r="CC596" s="3" t="s">
        <v>232</v>
      </c>
    </row>
    <row r="597" spans="1:81" ht="15" hidden="1" customHeight="1">
      <c r="A597" s="1">
        <v>10057706</v>
      </c>
      <c r="B597" s="5">
        <v>42915.384513888886</v>
      </c>
      <c r="C597" s="5">
        <v>42979</v>
      </c>
      <c r="D597" s="5">
        <v>43277.57534722222</v>
      </c>
      <c r="E597" s="7">
        <v>0</v>
      </c>
      <c r="F597" s="3" t="s">
        <v>8</v>
      </c>
      <c r="G597" s="3" t="s">
        <v>217</v>
      </c>
      <c r="H597" s="3" t="s">
        <v>214</v>
      </c>
      <c r="K597" s="2"/>
    </row>
    <row r="598" spans="1:81" ht="15" hidden="1" customHeight="1">
      <c r="A598" s="1">
        <v>10056126</v>
      </c>
      <c r="B598" s="5">
        <v>42620.679652777777</v>
      </c>
      <c r="C598" s="5">
        <v>42705</v>
      </c>
      <c r="D598" s="5">
        <v>43282.912280092591</v>
      </c>
      <c r="E598" s="7">
        <v>0</v>
      </c>
      <c r="F598" s="3" t="s">
        <v>0</v>
      </c>
      <c r="G598" s="3" t="s">
        <v>217</v>
      </c>
      <c r="H598" s="3" t="s">
        <v>214</v>
      </c>
      <c r="K598" s="2"/>
    </row>
    <row r="599" spans="1:81" ht="15" hidden="1" customHeight="1">
      <c r="A599" s="1">
        <v>10056234</v>
      </c>
      <c r="B599" s="5">
        <v>42640.435636574075</v>
      </c>
      <c r="C599" s="5">
        <v>42713</v>
      </c>
      <c r="D599" s="5">
        <v>43282.914270833331</v>
      </c>
      <c r="E599" s="7">
        <v>0</v>
      </c>
      <c r="F599" s="3" t="s">
        <v>0</v>
      </c>
      <c r="G599" s="3" t="s">
        <v>217</v>
      </c>
      <c r="H599" s="3" t="s">
        <v>214</v>
      </c>
      <c r="K599" s="2"/>
    </row>
    <row r="600" spans="1:81" ht="15" hidden="1" customHeight="1">
      <c r="A600" s="1">
        <v>10056571</v>
      </c>
      <c r="B600" s="5">
        <v>42740.341053240743</v>
      </c>
      <c r="C600" s="5">
        <v>43077</v>
      </c>
      <c r="D600" s="5">
        <v>43283.328321759262</v>
      </c>
      <c r="E600" s="7">
        <v>0</v>
      </c>
      <c r="F600" s="3" t="s">
        <v>0</v>
      </c>
      <c r="G600" s="3" t="s">
        <v>152</v>
      </c>
      <c r="H600" s="3" t="s">
        <v>58</v>
      </c>
      <c r="K600" s="2"/>
    </row>
    <row r="601" spans="1:81" ht="15" hidden="1" customHeight="1">
      <c r="A601" s="1">
        <v>10057099</v>
      </c>
      <c r="B601" s="5">
        <v>42804.443483796298</v>
      </c>
      <c r="C601" s="5">
        <v>43090</v>
      </c>
      <c r="D601" s="5">
        <v>43283.331099537034</v>
      </c>
      <c r="E601" s="4">
        <v>0</v>
      </c>
      <c r="F601" s="3" t="s">
        <v>7</v>
      </c>
      <c r="G601" s="3" t="s">
        <v>217</v>
      </c>
      <c r="H601" s="3" t="s">
        <v>112</v>
      </c>
      <c r="K601" s="2"/>
    </row>
    <row r="602" spans="1:81" ht="15" hidden="1" customHeight="1">
      <c r="A602" s="1">
        <v>10050596</v>
      </c>
      <c r="B602" s="5">
        <v>41866.36277777778</v>
      </c>
      <c r="C602" s="5">
        <v>42657</v>
      </c>
      <c r="D602" s="5">
        <v>43284.441030092596</v>
      </c>
      <c r="E602" s="7">
        <v>0</v>
      </c>
      <c r="F602" s="3" t="s">
        <v>0</v>
      </c>
      <c r="G602" s="3" t="s">
        <v>217</v>
      </c>
      <c r="H602" s="3" t="s">
        <v>214</v>
      </c>
      <c r="K602" s="2"/>
      <c r="L602" s="16"/>
    </row>
    <row r="603" spans="1:81" ht="15" hidden="1" customHeight="1">
      <c r="A603" s="1">
        <v>10056079</v>
      </c>
      <c r="B603" s="5">
        <v>42607.60560185185</v>
      </c>
      <c r="C603" s="5">
        <v>43009</v>
      </c>
      <c r="D603" s="5">
        <v>43286.441574074073</v>
      </c>
      <c r="E603" s="7">
        <v>0</v>
      </c>
      <c r="F603" s="3" t="s">
        <v>0</v>
      </c>
      <c r="G603" s="3" t="s">
        <v>217</v>
      </c>
      <c r="H603" s="3" t="s">
        <v>214</v>
      </c>
      <c r="K603" s="2"/>
    </row>
    <row r="604" spans="1:81" ht="15" hidden="1" customHeight="1">
      <c r="A604" s="1">
        <v>1021059</v>
      </c>
      <c r="B604" s="5">
        <v>42202.632199074076</v>
      </c>
      <c r="C604" s="5">
        <v>42563</v>
      </c>
      <c r="D604" s="5">
        <v>43286.443854166668</v>
      </c>
      <c r="E604" s="7">
        <v>0</v>
      </c>
      <c r="F604" s="3" t="s">
        <v>0</v>
      </c>
      <c r="G604" s="3" t="s">
        <v>217</v>
      </c>
      <c r="H604" s="3" t="s">
        <v>214</v>
      </c>
      <c r="K604" s="2"/>
    </row>
    <row r="605" spans="1:81" ht="15" hidden="1" customHeight="1">
      <c r="A605" s="1">
        <v>10049271</v>
      </c>
      <c r="B605" s="5">
        <v>41599.390243055554</v>
      </c>
      <c r="C605" s="5">
        <v>42291</v>
      </c>
      <c r="D605" s="5">
        <v>43286.446423611109</v>
      </c>
      <c r="E605" s="7">
        <v>0</v>
      </c>
      <c r="F605" s="3" t="s">
        <v>6</v>
      </c>
      <c r="G605" s="3" t="s">
        <v>217</v>
      </c>
      <c r="H605" s="3" t="s">
        <v>214</v>
      </c>
      <c r="K605" s="2"/>
    </row>
    <row r="606" spans="1:81" ht="15" hidden="1" customHeight="1">
      <c r="A606" s="1">
        <v>10056442</v>
      </c>
      <c r="B606" s="5">
        <v>42702.53162037037</v>
      </c>
      <c r="C606" s="5">
        <v>42929</v>
      </c>
      <c r="D606" s="5">
        <v>43290.704293981478</v>
      </c>
      <c r="E606" s="7">
        <v>0</v>
      </c>
      <c r="F606" s="3" t="s">
        <v>0</v>
      </c>
      <c r="G606" s="3" t="s">
        <v>217</v>
      </c>
      <c r="H606" s="3" t="s">
        <v>214</v>
      </c>
      <c r="K606" s="2"/>
    </row>
    <row r="607" spans="1:81" ht="15" hidden="1" customHeight="1">
      <c r="A607" s="1">
        <v>10055983</v>
      </c>
      <c r="B607" s="5">
        <v>42593.608530092592</v>
      </c>
      <c r="C607" s="5">
        <v>42690</v>
      </c>
      <c r="D607" s="5">
        <v>43290.709629629629</v>
      </c>
      <c r="E607" s="7">
        <v>0</v>
      </c>
      <c r="F607" s="3" t="s">
        <v>0</v>
      </c>
      <c r="G607" s="3" t="s">
        <v>217</v>
      </c>
      <c r="H607" s="3" t="s">
        <v>214</v>
      </c>
      <c r="K607" s="2"/>
    </row>
    <row r="608" spans="1:81" ht="15" hidden="1" customHeight="1">
      <c r="A608" s="1">
        <v>10055985</v>
      </c>
      <c r="B608" s="5">
        <v>42593.651562500003</v>
      </c>
      <c r="C608" s="5">
        <v>42789</v>
      </c>
      <c r="D608" s="5">
        <v>43290.711921296293</v>
      </c>
      <c r="E608" s="7">
        <v>0</v>
      </c>
      <c r="F608" s="3" t="s">
        <v>0</v>
      </c>
      <c r="G608" s="3" t="s">
        <v>217</v>
      </c>
      <c r="H608" s="3" t="s">
        <v>214</v>
      </c>
      <c r="K608" s="2"/>
    </row>
    <row r="609" spans="1:81" ht="105" customHeight="1">
      <c r="A609" s="1">
        <v>10050256</v>
      </c>
      <c r="B609" s="5">
        <v>41800.670902777776</v>
      </c>
      <c r="C609" s="5">
        <v>43026</v>
      </c>
      <c r="D609" s="5">
        <v>43313.39875</v>
      </c>
      <c r="E609" s="7">
        <f>753.66+79+86.7+79+154.76+464.28</f>
        <v>1617.3999999999999</v>
      </c>
      <c r="F609" s="3" t="s">
        <v>12</v>
      </c>
      <c r="G609" s="10" t="s">
        <v>213</v>
      </c>
      <c r="H609" s="8" t="s">
        <v>215</v>
      </c>
      <c r="K609" s="2"/>
      <c r="BN609" s="28">
        <f>($E609*($H$1/12))/2</f>
        <v>6.7391666666666659</v>
      </c>
      <c r="BO609" s="28">
        <f>($E609*($H$1/12))</f>
        <v>13.478333333333332</v>
      </c>
      <c r="BP609" s="28">
        <f t="shared" ref="BP609:CB609" si="166">($E609*($H$1/12))</f>
        <v>13.478333333333332</v>
      </c>
      <c r="BQ609" s="28">
        <f t="shared" si="166"/>
        <v>13.478333333333332</v>
      </c>
      <c r="BR609" s="28">
        <f t="shared" si="166"/>
        <v>13.478333333333332</v>
      </c>
      <c r="BS609" s="28">
        <f t="shared" si="166"/>
        <v>13.478333333333332</v>
      </c>
      <c r="BT609" s="28">
        <f t="shared" si="166"/>
        <v>13.478333333333332</v>
      </c>
      <c r="BU609" s="28">
        <f t="shared" si="166"/>
        <v>13.478333333333332</v>
      </c>
      <c r="BV609" s="28">
        <f t="shared" si="166"/>
        <v>13.478333333333332</v>
      </c>
      <c r="BW609" s="28">
        <f t="shared" si="166"/>
        <v>13.478333333333332</v>
      </c>
      <c r="BX609" s="28">
        <f t="shared" si="166"/>
        <v>13.478333333333332</v>
      </c>
      <c r="BY609" s="28">
        <f t="shared" si="166"/>
        <v>13.478333333333332</v>
      </c>
      <c r="BZ609" s="28">
        <f t="shared" si="166"/>
        <v>13.478333333333332</v>
      </c>
      <c r="CA609" s="28">
        <f t="shared" si="166"/>
        <v>13.478333333333332</v>
      </c>
      <c r="CB609" s="28">
        <f t="shared" si="166"/>
        <v>13.478333333333332</v>
      </c>
      <c r="CC609" s="3" t="s">
        <v>232</v>
      </c>
    </row>
    <row r="610" spans="1:81" ht="15" hidden="1" customHeight="1">
      <c r="A610" s="1">
        <v>10054876</v>
      </c>
      <c r="B610" s="5">
        <v>42472.553599537037</v>
      </c>
      <c r="C610" s="5">
        <v>42704</v>
      </c>
      <c r="D610" s="5">
        <v>43344.553449074076</v>
      </c>
      <c r="E610" s="7">
        <v>0</v>
      </c>
      <c r="F610" s="3" t="s">
        <v>13</v>
      </c>
      <c r="G610" s="3" t="s">
        <v>217</v>
      </c>
      <c r="H610" s="3" t="s">
        <v>214</v>
      </c>
      <c r="K610" s="2"/>
      <c r="L610" s="16"/>
    </row>
    <row r="611" spans="1:81" ht="15" hidden="1" customHeight="1">
      <c r="A611" s="1">
        <v>10055811</v>
      </c>
      <c r="B611" s="5">
        <v>42562.748124999998</v>
      </c>
      <c r="C611" s="5">
        <v>42776</v>
      </c>
      <c r="D611" s="5">
        <v>43344.553518518522</v>
      </c>
      <c r="E611" s="7">
        <v>0</v>
      </c>
      <c r="F611" s="3" t="s">
        <v>0</v>
      </c>
      <c r="G611" s="3" t="s">
        <v>217</v>
      </c>
      <c r="H611" s="3" t="s">
        <v>214</v>
      </c>
      <c r="K611" s="2"/>
    </row>
    <row r="612" spans="1:81" ht="15" hidden="1" customHeight="1">
      <c r="A612" s="1">
        <v>10057397</v>
      </c>
      <c r="B612" s="5">
        <v>42873.637974537036</v>
      </c>
      <c r="C612" s="5">
        <v>43054</v>
      </c>
      <c r="D612" s="5">
        <v>43346.867662037039</v>
      </c>
      <c r="E612" s="7">
        <v>0</v>
      </c>
      <c r="F612" s="3" t="s">
        <v>4</v>
      </c>
      <c r="G612" s="3" t="s">
        <v>217</v>
      </c>
      <c r="H612" s="3" t="s">
        <v>214</v>
      </c>
      <c r="K612" s="2"/>
    </row>
    <row r="613" spans="1:81" ht="15" hidden="1" customHeight="1">
      <c r="A613" s="1">
        <v>10056690</v>
      </c>
      <c r="B613" s="5">
        <v>42748.712719907409</v>
      </c>
      <c r="C613" s="5">
        <v>43084</v>
      </c>
      <c r="D613" s="5">
        <v>43346.878240740742</v>
      </c>
      <c r="E613" s="7">
        <v>0</v>
      </c>
      <c r="F613" s="3" t="s">
        <v>0</v>
      </c>
      <c r="G613" s="3" t="s">
        <v>217</v>
      </c>
      <c r="H613" s="3" t="s">
        <v>214</v>
      </c>
      <c r="K613" s="2"/>
    </row>
    <row r="614" spans="1:81" ht="15" hidden="1" customHeight="1">
      <c r="A614" s="1">
        <v>10057801</v>
      </c>
      <c r="B614" s="5">
        <v>42935.514537037037</v>
      </c>
      <c r="C614" s="5">
        <v>43089</v>
      </c>
      <c r="D614" s="5">
        <v>43347.485972222225</v>
      </c>
      <c r="E614" s="7">
        <v>0</v>
      </c>
      <c r="F614" s="3" t="s">
        <v>8</v>
      </c>
      <c r="G614" s="3" t="s">
        <v>217</v>
      </c>
      <c r="H614" s="3" t="s">
        <v>214</v>
      </c>
      <c r="K614" s="2"/>
    </row>
    <row r="615" spans="1:81" ht="15" hidden="1" customHeight="1">
      <c r="A615" s="1">
        <v>10056362</v>
      </c>
      <c r="B615" s="5">
        <v>42671.569664351853</v>
      </c>
      <c r="C615" s="5">
        <v>43006</v>
      </c>
      <c r="D615" s="5">
        <v>43347.886782407404</v>
      </c>
      <c r="E615" s="7">
        <v>0</v>
      </c>
      <c r="F615" s="3" t="s">
        <v>0</v>
      </c>
      <c r="G615" s="3" t="s">
        <v>217</v>
      </c>
      <c r="H615" s="3" t="s">
        <v>214</v>
      </c>
      <c r="K615" s="2"/>
      <c r="L615" s="16"/>
      <c r="M615" s="2"/>
    </row>
    <row r="616" spans="1:81" ht="15" hidden="1" customHeight="1">
      <c r="A616" s="1">
        <v>10057975</v>
      </c>
      <c r="B616" s="5">
        <v>42955.371828703705</v>
      </c>
      <c r="C616" s="5">
        <v>43040</v>
      </c>
      <c r="D616" s="5">
        <v>43347.887002314812</v>
      </c>
      <c r="E616" s="7">
        <v>0</v>
      </c>
      <c r="F616" s="3" t="s">
        <v>5</v>
      </c>
      <c r="G616" s="3" t="s">
        <v>217</v>
      </c>
      <c r="H616" s="3" t="s">
        <v>214</v>
      </c>
      <c r="K616" s="2"/>
    </row>
    <row r="617" spans="1:81" ht="15" hidden="1" customHeight="1">
      <c r="A617" s="1">
        <v>10059803</v>
      </c>
      <c r="B617" s="5">
        <v>43147.730231481481</v>
      </c>
      <c r="C617" s="5">
        <v>43191</v>
      </c>
      <c r="D617" s="5">
        <v>43347.887048611112</v>
      </c>
      <c r="E617" s="7">
        <v>0</v>
      </c>
      <c r="F617" s="3" t="s">
        <v>0</v>
      </c>
      <c r="G617" s="3" t="s">
        <v>217</v>
      </c>
      <c r="H617" s="3" t="s">
        <v>214</v>
      </c>
      <c r="K617" s="2"/>
    </row>
    <row r="618" spans="1:81" ht="15" hidden="1" customHeight="1">
      <c r="A618" s="1">
        <v>10057162</v>
      </c>
      <c r="B618" s="5">
        <v>42821.394236111111</v>
      </c>
      <c r="C618" s="5">
        <v>43280</v>
      </c>
      <c r="D618" s="5">
        <v>43348.641469907408</v>
      </c>
      <c r="E618" s="7">
        <v>0</v>
      </c>
      <c r="F618" s="3" t="s">
        <v>0</v>
      </c>
      <c r="G618" s="3" t="s">
        <v>217</v>
      </c>
      <c r="H618" s="3" t="s">
        <v>214</v>
      </c>
      <c r="K618" s="2"/>
    </row>
    <row r="619" spans="1:81" ht="15" hidden="1" customHeight="1">
      <c r="A619" s="1">
        <v>10057396</v>
      </c>
      <c r="B619" s="5">
        <v>42873.615289351852</v>
      </c>
      <c r="C619" s="5">
        <v>42998</v>
      </c>
      <c r="D619" s="5">
        <v>43348.642743055556</v>
      </c>
      <c r="E619" s="7">
        <v>0</v>
      </c>
      <c r="F619" s="3" t="s">
        <v>4</v>
      </c>
      <c r="G619" s="3" t="s">
        <v>217</v>
      </c>
      <c r="H619" s="3" t="s">
        <v>214</v>
      </c>
      <c r="K619" s="2"/>
    </row>
    <row r="620" spans="1:81" ht="15" hidden="1" customHeight="1">
      <c r="A620" s="1">
        <v>10057978</v>
      </c>
      <c r="B620" s="5">
        <v>42956.419930555552</v>
      </c>
      <c r="C620" s="5">
        <v>43109</v>
      </c>
      <c r="D620" s="5">
        <v>43354.602650462963</v>
      </c>
      <c r="E620" s="7">
        <v>0</v>
      </c>
      <c r="F620" s="3" t="s">
        <v>8</v>
      </c>
      <c r="G620" s="3" t="s">
        <v>217</v>
      </c>
      <c r="H620" s="3" t="s">
        <v>214</v>
      </c>
      <c r="K620" s="2"/>
    </row>
    <row r="621" spans="1:81" ht="15" hidden="1" customHeight="1">
      <c r="A621" s="1">
        <v>10059052</v>
      </c>
      <c r="B621" s="5">
        <v>43067.615856481483</v>
      </c>
      <c r="C621" s="5">
        <v>43097</v>
      </c>
      <c r="D621" s="5">
        <v>43368.882696759261</v>
      </c>
      <c r="E621" s="7">
        <v>0</v>
      </c>
      <c r="F621" s="3" t="s">
        <v>0</v>
      </c>
      <c r="G621" s="3" t="s">
        <v>217</v>
      </c>
      <c r="H621" s="3" t="s">
        <v>214</v>
      </c>
      <c r="K621" s="2"/>
    </row>
    <row r="622" spans="1:81" ht="15" hidden="1" customHeight="1">
      <c r="A622" s="1">
        <v>10062375</v>
      </c>
      <c r="B622" s="5">
        <v>42830.437511574077</v>
      </c>
      <c r="C622" s="5">
        <v>43089</v>
      </c>
      <c r="D622" s="5">
        <v>43368.882824074077</v>
      </c>
      <c r="E622" s="4">
        <v>0</v>
      </c>
      <c r="F622" s="3" t="s">
        <v>0</v>
      </c>
      <c r="G622" s="3" t="s">
        <v>152</v>
      </c>
      <c r="H622" s="3" t="s">
        <v>96</v>
      </c>
      <c r="K622" s="2"/>
    </row>
    <row r="623" spans="1:81" ht="15" hidden="1" customHeight="1">
      <c r="A623" s="1">
        <v>10057645</v>
      </c>
      <c r="B623" s="5">
        <v>42900.739571759259</v>
      </c>
      <c r="C623" s="5">
        <v>43234</v>
      </c>
      <c r="D623" s="5">
        <v>43368.884155092594</v>
      </c>
      <c r="E623" s="7">
        <v>0</v>
      </c>
      <c r="F623" s="3" t="s">
        <v>6</v>
      </c>
      <c r="G623" s="3" t="s">
        <v>217</v>
      </c>
      <c r="H623" s="3" t="s">
        <v>214</v>
      </c>
      <c r="K623" s="2"/>
    </row>
    <row r="624" spans="1:81" ht="15" customHeight="1">
      <c r="A624" s="1">
        <v>10057095</v>
      </c>
      <c r="B624" s="5">
        <v>42804.363877314812</v>
      </c>
      <c r="C624" s="5">
        <v>42850</v>
      </c>
      <c r="D624" s="5">
        <v>43372.708437499998</v>
      </c>
      <c r="E624" s="7">
        <v>314.5</v>
      </c>
      <c r="F624" s="3" t="s">
        <v>0</v>
      </c>
      <c r="G624" s="3" t="s">
        <v>146</v>
      </c>
      <c r="H624" s="3" t="s">
        <v>177</v>
      </c>
      <c r="K624" s="2"/>
      <c r="BH624" s="28">
        <f>($E624*($H$1/12))/2</f>
        <v>1.3104166666666666</v>
      </c>
      <c r="BI624" s="28">
        <f>($E624*($H$1/12))</f>
        <v>2.6208333333333331</v>
      </c>
      <c r="BJ624" s="28">
        <f t="shared" ref="BJ624:CB624" si="167">($E624*($H$1/12))</f>
        <v>2.6208333333333331</v>
      </c>
      <c r="BK624" s="28">
        <f t="shared" si="167"/>
        <v>2.6208333333333331</v>
      </c>
      <c r="BL624" s="28">
        <f t="shared" si="167"/>
        <v>2.6208333333333331</v>
      </c>
      <c r="BM624" s="28">
        <f t="shared" si="167"/>
        <v>2.6208333333333331</v>
      </c>
      <c r="BN624" s="28">
        <f t="shared" si="167"/>
        <v>2.6208333333333331</v>
      </c>
      <c r="BO624" s="28">
        <f t="shared" si="167"/>
        <v>2.6208333333333331</v>
      </c>
      <c r="BP624" s="28">
        <f t="shared" si="167"/>
        <v>2.6208333333333331</v>
      </c>
      <c r="BQ624" s="28">
        <f t="shared" si="167"/>
        <v>2.6208333333333331</v>
      </c>
      <c r="BR624" s="28">
        <f t="shared" si="167"/>
        <v>2.6208333333333331</v>
      </c>
      <c r="BS624" s="28">
        <f t="shared" si="167"/>
        <v>2.6208333333333331</v>
      </c>
      <c r="BT624" s="28">
        <f t="shared" si="167"/>
        <v>2.6208333333333331</v>
      </c>
      <c r="BU624" s="28">
        <f t="shared" si="167"/>
        <v>2.6208333333333331</v>
      </c>
      <c r="BV624" s="28">
        <f t="shared" si="167"/>
        <v>2.6208333333333331</v>
      </c>
      <c r="BW624" s="28">
        <f t="shared" si="167"/>
        <v>2.6208333333333331</v>
      </c>
      <c r="BX624" s="28">
        <f t="shared" si="167"/>
        <v>2.6208333333333331</v>
      </c>
      <c r="BY624" s="28">
        <f t="shared" si="167"/>
        <v>2.6208333333333331</v>
      </c>
      <c r="BZ624" s="28">
        <f t="shared" si="167"/>
        <v>2.6208333333333331</v>
      </c>
      <c r="CA624" s="28">
        <f t="shared" si="167"/>
        <v>2.6208333333333331</v>
      </c>
      <c r="CB624" s="28">
        <f t="shared" si="167"/>
        <v>2.6208333333333331</v>
      </c>
      <c r="CC624" s="3" t="s">
        <v>232</v>
      </c>
    </row>
    <row r="625" spans="1:80" ht="15" hidden="1" customHeight="1">
      <c r="A625" s="1">
        <v>10057007</v>
      </c>
      <c r="B625" s="5">
        <v>42787.457754629628</v>
      </c>
      <c r="C625" s="5">
        <v>43127</v>
      </c>
      <c r="D625" s="5">
        <v>43372.810555555552</v>
      </c>
      <c r="E625" s="7">
        <v>0</v>
      </c>
      <c r="F625" s="3" t="s">
        <v>0</v>
      </c>
      <c r="G625" s="3" t="s">
        <v>217</v>
      </c>
      <c r="H625" s="3" t="s">
        <v>214</v>
      </c>
      <c r="K625" s="2"/>
    </row>
    <row r="626" spans="1:80" ht="15" hidden="1" customHeight="1">
      <c r="A626" s="1">
        <v>10056737</v>
      </c>
      <c r="B626" s="5">
        <v>42752.400254629632</v>
      </c>
      <c r="C626" s="5">
        <v>43195</v>
      </c>
      <c r="D626" s="5">
        <v>43376.386203703703</v>
      </c>
      <c r="E626" s="7">
        <v>0</v>
      </c>
      <c r="F626" s="3" t="s">
        <v>0</v>
      </c>
      <c r="G626" s="3" t="s">
        <v>217</v>
      </c>
      <c r="H626" s="3" t="s">
        <v>214</v>
      </c>
      <c r="K626" s="2"/>
    </row>
    <row r="627" spans="1:80" ht="15" hidden="1" customHeight="1">
      <c r="A627" s="1">
        <v>10056974</v>
      </c>
      <c r="B627" s="5">
        <v>42780.463692129626</v>
      </c>
      <c r="C627" s="5">
        <v>43195</v>
      </c>
      <c r="D627" s="5">
        <v>43376.386458333334</v>
      </c>
      <c r="E627" s="7">
        <v>0</v>
      </c>
      <c r="F627" s="3" t="s">
        <v>0</v>
      </c>
      <c r="G627" s="3" t="s">
        <v>217</v>
      </c>
      <c r="H627" s="3" t="s">
        <v>214</v>
      </c>
      <c r="K627" s="2"/>
    </row>
    <row r="628" spans="1:80" ht="15" hidden="1" customHeight="1">
      <c r="A628" s="1">
        <v>10059126</v>
      </c>
      <c r="B628" s="5">
        <v>43083.516979166663</v>
      </c>
      <c r="C628" s="5">
        <v>43118</v>
      </c>
      <c r="D628" s="5">
        <v>43384.890706018516</v>
      </c>
      <c r="E628" s="7">
        <v>0</v>
      </c>
      <c r="F628" s="3" t="s">
        <v>5</v>
      </c>
      <c r="G628" s="3" t="s">
        <v>217</v>
      </c>
      <c r="H628" s="3" t="s">
        <v>214</v>
      </c>
      <c r="K628" s="2"/>
    </row>
    <row r="629" spans="1:80" ht="15" hidden="1" customHeight="1">
      <c r="A629" s="1">
        <v>10056230</v>
      </c>
      <c r="B629" s="5">
        <v>42639.597361111111</v>
      </c>
      <c r="C629" s="5">
        <v>43087</v>
      </c>
      <c r="D629" s="5">
        <v>43400.875960648147</v>
      </c>
      <c r="E629" s="4">
        <v>0</v>
      </c>
      <c r="F629" s="3" t="s">
        <v>6</v>
      </c>
      <c r="G629" s="3" t="s">
        <v>217</v>
      </c>
      <c r="H629" s="3" t="s">
        <v>58</v>
      </c>
      <c r="K629" s="2"/>
    </row>
    <row r="630" spans="1:80" ht="15" hidden="1" customHeight="1">
      <c r="A630" s="1">
        <v>10060010</v>
      </c>
      <c r="B630" s="5">
        <v>42779.468877314815</v>
      </c>
      <c r="C630" s="5">
        <v>43098</v>
      </c>
      <c r="D630" s="5">
        <v>43405.737685185188</v>
      </c>
      <c r="E630" s="7">
        <v>0</v>
      </c>
      <c r="F630" s="3" t="s">
        <v>5</v>
      </c>
      <c r="G630" s="3" t="s">
        <v>217</v>
      </c>
      <c r="H630" s="3" t="s">
        <v>214</v>
      </c>
      <c r="K630" s="2"/>
      <c r="L630" s="2"/>
    </row>
    <row r="631" spans="1:80" ht="15" hidden="1" customHeight="1">
      <c r="A631" s="1">
        <v>10061766</v>
      </c>
      <c r="B631" s="5">
        <v>43276.562210648146</v>
      </c>
      <c r="C631" s="5">
        <v>43276</v>
      </c>
      <c r="D631" s="5">
        <v>43413.478634259256</v>
      </c>
      <c r="E631" s="7">
        <v>0</v>
      </c>
      <c r="F631" s="3" t="s">
        <v>5</v>
      </c>
      <c r="G631" s="3" t="s">
        <v>217</v>
      </c>
      <c r="H631" s="3" t="s">
        <v>214</v>
      </c>
      <c r="K631" s="2"/>
    </row>
    <row r="632" spans="1:80" ht="15" hidden="1" customHeight="1">
      <c r="A632" s="1">
        <v>1018074</v>
      </c>
      <c r="B632" s="5">
        <v>41918</v>
      </c>
      <c r="C632" s="5">
        <v>43281</v>
      </c>
      <c r="D632" s="5">
        <v>43445</v>
      </c>
      <c r="E632" s="7">
        <v>0</v>
      </c>
      <c r="F632" s="3" t="s">
        <v>13</v>
      </c>
      <c r="G632" s="3" t="s">
        <v>217</v>
      </c>
      <c r="H632" s="3" t="s">
        <v>214</v>
      </c>
      <c r="K632" s="2"/>
    </row>
    <row r="633" spans="1:80" ht="15" hidden="1" customHeight="1">
      <c r="A633" s="1">
        <v>10051574</v>
      </c>
      <c r="B633" s="5">
        <v>42129.586377314816</v>
      </c>
      <c r="C633" s="5">
        <v>42383</v>
      </c>
      <c r="D633" s="5">
        <v>43453.633900462963</v>
      </c>
      <c r="E633" s="7">
        <v>0</v>
      </c>
      <c r="F633" s="3" t="s">
        <v>0</v>
      </c>
      <c r="G633" s="3" t="s">
        <v>217</v>
      </c>
      <c r="H633" s="3" t="s">
        <v>214</v>
      </c>
      <c r="K633" s="2"/>
    </row>
    <row r="634" spans="1:80" ht="15" hidden="1" customHeight="1">
      <c r="A634" s="1">
        <v>10052277</v>
      </c>
      <c r="B634" s="5">
        <v>42269.414317129631</v>
      </c>
      <c r="C634" s="5">
        <v>42710</v>
      </c>
      <c r="D634" s="5">
        <v>43453.634247685186</v>
      </c>
      <c r="E634" s="7">
        <v>0</v>
      </c>
      <c r="F634" s="3" t="s">
        <v>12</v>
      </c>
      <c r="G634" s="3" t="s">
        <v>217</v>
      </c>
      <c r="H634" s="3" t="s">
        <v>214</v>
      </c>
      <c r="K634" s="2"/>
    </row>
    <row r="635" spans="1:80" hidden="1">
      <c r="A635" s="1">
        <v>5205114440</v>
      </c>
      <c r="B635" s="5">
        <v>38608</v>
      </c>
      <c r="C635" s="5" t="s">
        <v>207</v>
      </c>
      <c r="D635" s="5" t="s">
        <v>207</v>
      </c>
      <c r="E635" s="7">
        <v>0</v>
      </c>
      <c r="F635" s="3" t="s">
        <v>4</v>
      </c>
      <c r="G635" s="3" t="s">
        <v>217</v>
      </c>
      <c r="H635" s="3" t="s">
        <v>214</v>
      </c>
      <c r="K635" s="2"/>
    </row>
    <row r="636" spans="1:80" ht="15" hidden="1" customHeight="1">
      <c r="A636" s="1">
        <v>60022107</v>
      </c>
      <c r="B636" s="5">
        <v>41859</v>
      </c>
      <c r="C636" s="5">
        <v>41926</v>
      </c>
      <c r="D636" s="5">
        <v>43469.430289351854</v>
      </c>
      <c r="E636" s="7">
        <v>0</v>
      </c>
      <c r="F636" s="3" t="s">
        <v>0</v>
      </c>
      <c r="G636" s="3" t="s">
        <v>217</v>
      </c>
      <c r="H636" s="3" t="s">
        <v>214</v>
      </c>
      <c r="K636" s="2"/>
    </row>
    <row r="637" spans="1:80" hidden="1">
      <c r="A637" s="1">
        <v>5105205442</v>
      </c>
      <c r="B637" s="5">
        <v>36116</v>
      </c>
      <c r="C637" s="5" t="s">
        <v>207</v>
      </c>
      <c r="D637" s="5" t="s">
        <v>207</v>
      </c>
      <c r="E637" s="7">
        <v>0</v>
      </c>
      <c r="F637" s="3" t="s">
        <v>4</v>
      </c>
      <c r="G637" s="3" t="s">
        <v>217</v>
      </c>
      <c r="H637" s="3" t="s">
        <v>214</v>
      </c>
      <c r="K637" s="2"/>
    </row>
    <row r="638" spans="1:80" s="38" customFormat="1" ht="15.75" thickBot="1">
      <c r="A638" s="35"/>
      <c r="B638" s="36"/>
      <c r="C638" s="36"/>
      <c r="D638" s="36"/>
      <c r="E638" s="37">
        <f>SUBTOTAL(9,E5:E637)</f>
        <v>1795699.3999999997</v>
      </c>
      <c r="H638" s="39" t="s">
        <v>233</v>
      </c>
      <c r="I638" s="40">
        <f>SUM(I5:I637)</f>
        <v>1254.0484166666668</v>
      </c>
      <c r="J638" s="40">
        <f t="shared" ref="J638:BU638" si="168">SUM(J5:J637)</f>
        <v>2597.5343333333335</v>
      </c>
      <c r="K638" s="40">
        <f t="shared" si="168"/>
        <v>2927.7469999999998</v>
      </c>
      <c r="L638" s="40">
        <f t="shared" si="168"/>
        <v>3168.5221666666671</v>
      </c>
      <c r="M638" s="40">
        <f t="shared" si="168"/>
        <v>3168.5221666666671</v>
      </c>
      <c r="N638" s="40">
        <f t="shared" si="168"/>
        <v>3168.5221666666671</v>
      </c>
      <c r="O638" s="40">
        <f t="shared" si="168"/>
        <v>3263.3348750000005</v>
      </c>
      <c r="P638" s="40">
        <f t="shared" si="168"/>
        <v>3465.8657499999999</v>
      </c>
      <c r="Q638" s="40">
        <f t="shared" si="168"/>
        <v>3795.146791666667</v>
      </c>
      <c r="R638" s="40">
        <f t="shared" si="168"/>
        <v>4016.7096666666666</v>
      </c>
      <c r="S638" s="40">
        <f t="shared" si="168"/>
        <v>4016.7096666666666</v>
      </c>
      <c r="T638" s="40">
        <f t="shared" si="168"/>
        <v>4473.4579166666663</v>
      </c>
      <c r="U638" s="40">
        <f t="shared" si="168"/>
        <v>4938.7234999999991</v>
      </c>
      <c r="V638" s="40">
        <f t="shared" si="168"/>
        <v>4955.7581249999994</v>
      </c>
      <c r="W638" s="40">
        <f t="shared" si="168"/>
        <v>4970.4753749999991</v>
      </c>
      <c r="X638" s="40">
        <f t="shared" si="168"/>
        <v>5121.9053333333313</v>
      </c>
      <c r="Y638" s="40">
        <f t="shared" si="168"/>
        <v>5267.1353333333318</v>
      </c>
      <c r="Z638" s="40">
        <f t="shared" si="168"/>
        <v>5285.9525833333319</v>
      </c>
      <c r="AA638" s="40">
        <f t="shared" si="168"/>
        <v>5939.4825833333316</v>
      </c>
      <c r="AB638" s="40">
        <f t="shared" si="168"/>
        <v>6574.1953333333322</v>
      </c>
      <c r="AC638" s="40">
        <f t="shared" si="168"/>
        <v>6862.741374999996</v>
      </c>
      <c r="AD638" s="40">
        <f t="shared" si="168"/>
        <v>7155.2834166666671</v>
      </c>
      <c r="AE638" s="40">
        <f t="shared" si="168"/>
        <v>7159.2794166666672</v>
      </c>
      <c r="AF638" s="40">
        <f t="shared" si="168"/>
        <v>7511.6037500000002</v>
      </c>
      <c r="AG638" s="40">
        <f t="shared" si="168"/>
        <v>7904.0108750000009</v>
      </c>
      <c r="AH638" s="40">
        <f t="shared" si="168"/>
        <v>7944.5413333333345</v>
      </c>
      <c r="AI638" s="40">
        <f t="shared" si="168"/>
        <v>7944.9890000000005</v>
      </c>
      <c r="AJ638" s="40">
        <f t="shared" si="168"/>
        <v>8489.8551666666626</v>
      </c>
      <c r="AK638" s="40">
        <f t="shared" si="168"/>
        <v>9045.5784166666635</v>
      </c>
      <c r="AL638" s="40">
        <f t="shared" si="168"/>
        <v>9096.4659166666625</v>
      </c>
      <c r="AM638" s="40">
        <f t="shared" si="168"/>
        <v>9204.6160416666644</v>
      </c>
      <c r="AN638" s="40">
        <f t="shared" si="168"/>
        <v>9325.0390833333295</v>
      </c>
      <c r="AO638" s="40">
        <f t="shared" si="168"/>
        <v>9387.7029999999995</v>
      </c>
      <c r="AP638" s="40">
        <f t="shared" si="168"/>
        <v>9561.0405833333298</v>
      </c>
      <c r="AQ638" s="40">
        <f t="shared" si="168"/>
        <v>9776.5803333333315</v>
      </c>
      <c r="AR638" s="40">
        <f t="shared" si="168"/>
        <v>10572.72020833333</v>
      </c>
      <c r="AS638" s="40">
        <f t="shared" si="168"/>
        <v>11375.116624999997</v>
      </c>
      <c r="AT638" s="40">
        <f t="shared" si="168"/>
        <v>11443.360916666663</v>
      </c>
      <c r="AU638" s="40">
        <f t="shared" si="168"/>
        <v>11596.156791666665</v>
      </c>
      <c r="AV638" s="40">
        <f t="shared" si="168"/>
        <v>11787.850916666666</v>
      </c>
      <c r="AW638" s="40">
        <f t="shared" si="168"/>
        <v>11836.174166666664</v>
      </c>
      <c r="AX638" s="40">
        <f t="shared" si="168"/>
        <v>11805.522416666665</v>
      </c>
      <c r="AY638" s="40">
        <f t="shared" si="168"/>
        <v>12173.474541666666</v>
      </c>
      <c r="AZ638" s="40">
        <f t="shared" si="168"/>
        <v>12523.106416666667</v>
      </c>
      <c r="BA638" s="40">
        <f t="shared" si="168"/>
        <v>12662.685916666667</v>
      </c>
      <c r="BB638" s="40">
        <f t="shared" si="168"/>
        <v>13006.68375</v>
      </c>
      <c r="BC638" s="40">
        <f t="shared" si="168"/>
        <v>13589.416583333334</v>
      </c>
      <c r="BD638" s="40">
        <f t="shared" si="168"/>
        <v>14368.616374999998</v>
      </c>
      <c r="BE638" s="40">
        <f t="shared" si="168"/>
        <v>14769.501666666667</v>
      </c>
      <c r="BF638" s="40">
        <f t="shared" si="168"/>
        <v>14779.684083333334</v>
      </c>
      <c r="BG638" s="40">
        <f t="shared" si="168"/>
        <v>14789.8665</v>
      </c>
      <c r="BH638" s="40">
        <f t="shared" si="168"/>
        <v>14791.176916666667</v>
      </c>
      <c r="BI638" s="40">
        <f t="shared" si="168"/>
        <v>14792.487333333333</v>
      </c>
      <c r="BJ638" s="40">
        <f t="shared" si="168"/>
        <v>14792.487333333333</v>
      </c>
      <c r="BK638" s="40">
        <f t="shared" si="168"/>
        <v>14792.487333333333</v>
      </c>
      <c r="BL638" s="40">
        <f t="shared" si="168"/>
        <v>14792.487333333333</v>
      </c>
      <c r="BM638" s="40">
        <f t="shared" si="168"/>
        <v>14810.237333333333</v>
      </c>
      <c r="BN638" s="40">
        <f t="shared" si="168"/>
        <v>14871.588499999998</v>
      </c>
      <c r="BO638" s="40">
        <f t="shared" si="168"/>
        <v>14915.189666666665</v>
      </c>
      <c r="BP638" s="40">
        <f t="shared" si="168"/>
        <v>14915.189666666665</v>
      </c>
      <c r="BQ638" s="40">
        <f t="shared" si="168"/>
        <v>14915.189666666665</v>
      </c>
      <c r="BR638" s="40">
        <f t="shared" si="168"/>
        <v>14915.189666666665</v>
      </c>
      <c r="BS638" s="40">
        <f t="shared" si="168"/>
        <v>14915.189666666665</v>
      </c>
      <c r="BT638" s="40">
        <f t="shared" si="168"/>
        <v>14915.189666666665</v>
      </c>
      <c r="BU638" s="40">
        <f t="shared" si="168"/>
        <v>14915.189666666665</v>
      </c>
      <c r="BV638" s="40">
        <f t="shared" ref="BV638:CB638" si="169">SUM(BV5:BV637)</f>
        <v>14915.189666666665</v>
      </c>
      <c r="BW638" s="40">
        <f t="shared" si="169"/>
        <v>14915.189666666665</v>
      </c>
      <c r="BX638" s="40">
        <f t="shared" si="169"/>
        <v>14915.189666666665</v>
      </c>
      <c r="BY638" s="40">
        <f t="shared" si="169"/>
        <v>14915.189666666665</v>
      </c>
      <c r="BZ638" s="40">
        <f t="shared" si="169"/>
        <v>14915.189666666665</v>
      </c>
      <c r="CA638" s="40">
        <f t="shared" si="169"/>
        <v>14915.189666666665</v>
      </c>
      <c r="CB638" s="40">
        <f t="shared" si="169"/>
        <v>14915.189666666665</v>
      </c>
    </row>
    <row r="639" spans="1:80" ht="15.75" thickTop="1">
      <c r="T639" s="2">
        <f>SUM(I638:T638)</f>
        <v>39316.120916666674</v>
      </c>
      <c r="AF639" s="2">
        <f>SUM(U638:AF638)</f>
        <v>71742.536124999984</v>
      </c>
      <c r="AR639" s="2">
        <f>SUM(AG638:AR638)</f>
        <v>108253.13995833331</v>
      </c>
      <c r="BD639" s="2">
        <f>SUM(AS638:BD638)</f>
        <v>148168.16541666666</v>
      </c>
      <c r="BP639" s="2">
        <f>SUM(BE638:BP638)</f>
        <v>177812.38366666669</v>
      </c>
      <c r="CB639" s="2">
        <f>SUM(BQ638:CB638)</f>
        <v>178982.27600000004</v>
      </c>
    </row>
  </sheetData>
  <autoFilter ref="A4:H808" xr:uid="{00000000-0009-0000-0000-000008000000}">
    <filterColumn colId="4">
      <filters blank="1">
        <filter val="1,000.45"/>
        <filter val="1,004.86"/>
        <filter val="1,164.28"/>
        <filter val="1,361.46"/>
        <filter val="1,377.34"/>
        <filter val="1,427.56"/>
        <filter val="1,487.99"/>
        <filter val="1,508.52"/>
        <filter val="1,526.11"/>
        <filter val="1,585.49"/>
        <filter val="1,613.03"/>
        <filter val="1,617.40"/>
        <filter val="1,795,699.40"/>
        <filter val="10,149.77"/>
        <filter val="10,305.49"/>
        <filter val="103,972.82"/>
        <filter val="107.44"/>
        <filter val="11,220.45"/>
        <filter val="11,468.39"/>
        <filter val="11,534.60"/>
        <filter val="11,974.82"/>
        <filter val="12,649.14"/>
        <filter val="12,813.01"/>
        <filter val="13,047.22"/>
        <filter val="13,743.59"/>
        <filter val="130.22"/>
        <filter val="136,235.32"/>
        <filter val="14,116.63"/>
        <filter val="14,227.90"/>
        <filter val="16,095.74"/>
        <filter val="17,073.23"/>
        <filter val="17,080.18"/>
        <filter val="17,804.19"/>
        <filter val="187.25"/>
        <filter val="192.60"/>
        <filter val="2,014.66"/>
        <filter val="2,044.15"/>
        <filter val="2,044.16"/>
        <filter val="2,262.00"/>
        <filter val="2,278.54"/>
        <filter val="2,340.00"/>
        <filter val="2,357.56"/>
        <filter val="2,440.65"/>
        <filter val="2,443.78"/>
        <filter val="2,605.70"/>
        <filter val="2,666.25"/>
        <filter val="2,672.15"/>
        <filter val="2,846.70"/>
        <filter val="2,859.87"/>
        <filter val="208.00"/>
        <filter val="21,465.00"/>
        <filter val="22,437.72"/>
        <filter val="221.54"/>
        <filter val="25,003.50"/>
        <filter val="25,852.36"/>
        <filter val="25,948.16"/>
        <filter val="254.42"/>
        <filter val="26,266.06"/>
        <filter val="26,801.71"/>
        <filter val="27,412.59"/>
        <filter val="273.25"/>
        <filter val="28,297.76"/>
        <filter val="3,148.20"/>
        <filter val="3,194.08"/>
        <filter val="3,419.67"/>
        <filter val="3,691.15"/>
        <filter val="3,982.44"/>
        <filter val="30,488.55"/>
        <filter val="314.50"/>
        <filter val="33,499.08"/>
        <filter val="33,750.00"/>
        <filter val="34,855.20"/>
        <filter val="346.68"/>
        <filter val="37,407.38"/>
        <filter val="39,074.62"/>
        <filter val="4,218.57"/>
        <filter val="4,260.00"/>
        <filter val="4,293.00"/>
        <filter val="4,356.37"/>
        <filter val="4,516.14"/>
        <filter val="4,689.44"/>
        <filter val="418.70"/>
        <filter val="42,680.16"/>
        <filter val="44,250.06"/>
        <filter val="44.90"/>
        <filter val="45,483.22"/>
        <filter val="454.16"/>
        <filter val="475.56"/>
        <filter val="49,060.40"/>
        <filter val="49,374.82"/>
        <filter val="5,342.40"/>
        <filter val="5,412.77"/>
        <filter val="5,558.00"/>
        <filter val="5,623.96"/>
        <filter val="5,720.94"/>
        <filter val="5,752.79"/>
        <filter val="5,876.64"/>
        <filter val="500.79"/>
        <filter val="508.85"/>
        <filter val="52,205.00"/>
        <filter val="57,163.41"/>
        <filter val="6,129.45"/>
        <filter val="6,699.20"/>
        <filter val="6,994.80"/>
        <filter val="60,956.91"/>
        <filter val="62,913.59"/>
        <filter val="624.56"/>
        <filter val="638.80"/>
        <filter val="65,122.81"/>
        <filter val="7,422.12"/>
        <filter val="7,536.60"/>
        <filter val="7,579.17"/>
        <filter val="7,765.20"/>
        <filter val="7,785.83"/>
        <filter val="7,958.13"/>
        <filter val="732.00"/>
        <filter val="734.95"/>
        <filter val="75,467.10"/>
        <filter val="763.27"/>
        <filter val="8,846.88"/>
        <filter val="8,884.92"/>
        <filter val="8,993.04"/>
        <filter val="805.20"/>
        <filter val="837.40"/>
        <filter val="860.50"/>
        <filter val="895.02"/>
        <filter val="9,042.20"/>
        <filter val="9,204.93"/>
        <filter val="9,211.40"/>
        <filter val="9,718.38"/>
        <filter val="959.04"/>
        <filter val="970.02"/>
        <filter val="993.81"/>
      </filters>
    </filterColumn>
  </autoFilter>
  <sortState ref="A2:I636">
    <sortCondition ref="D2"/>
  </sortState>
  <customSheetViews>
    <customSheetView guid="{103521C4-2AD6-4E4C-A153-C611E22886D2}" scale="90" showAutoFilter="1">
      <selection activeCell="C722" sqref="C722"/>
      <pageMargins left="0.7" right="0.7" top="0.75" bottom="0.75" header="0.3" footer="0.3"/>
      <autoFilter ref="A1:M718" xr:uid="{00000000-0000-0000-0000-000000000000}"/>
    </customSheetView>
    <customSheetView guid="{1A3F6EC6-8B4A-4984-9BD7-937C17591388}" showAutoFilter="1">
      <selection activeCell="E6" sqref="E6"/>
      <pageMargins left="0.7" right="0.7" top="0.75" bottom="0.75" header="0.3" footer="0.3"/>
      <autoFilter ref="A1:M718" xr:uid="{00000000-0000-0000-0000-000000000000}"/>
    </customSheetView>
    <customSheetView guid="{A9ED1CE3-9EF0-4B0A-9F0D-B8E6B69DD7A5}" showAutoFilter="1" hiddenColumns="1">
      <pane ySplit="1" topLeftCell="A2" activePane="bottomLeft" state="frozen"/>
      <selection pane="bottomLeft" activeCell="B13" sqref="B13:B17"/>
      <pageMargins left="0.7" right="0.7" top="0.75" bottom="0.75" header="0.3" footer="0.3"/>
      <autoFilter ref="A1:H597" xr:uid="{00000000-0000-0000-0000-000000000000}"/>
    </customSheetView>
    <customSheetView guid="{815AC5AA-5971-46CF-BD96-1BBA33912B1C}" filter="1" showAutoFilter="1">
      <pane ySplit="1" topLeftCell="A399" activePane="bottomLeft" state="frozen"/>
      <selection pane="bottomLeft" activeCell="E482" sqref="E482"/>
      <pageMargins left="0.7" right="0.7" top="0.75" bottom="0.75" header="0.3" footer="0.3"/>
      <autoFilter ref="A1:H596" xr:uid="{00000000-0000-0000-0000-000000000000}">
        <filterColumn colId="2">
          <filters>
            <filter val="?"/>
            <filter val="Not in Filenet"/>
            <filter val="Unknown"/>
            <filter val="Yes"/>
          </filters>
        </filterColumn>
      </autoFilter>
    </customSheetView>
    <customSheetView guid="{55438FF9-E517-4494-BE46-6F60EBA378B6}" showAutoFilter="1" hiddenColumns="1">
      <pane ySplit="1" topLeftCell="A339" activePane="bottomLeft" state="frozen"/>
      <selection pane="bottomLeft" activeCell="B352" sqref="B352"/>
      <pageMargins left="0.7" right="0.7" top="0.75" bottom="0.75" header="0.3" footer="0.3"/>
      <autoFilter ref="A1:H672" xr:uid="{00000000-0000-0000-0000-000000000000}"/>
    </customSheetView>
    <customSheetView guid="{B6B21815-C374-4821-856C-57156E7FF071}" showAutoFilter="1" topLeftCell="A173">
      <selection activeCell="E185" sqref="E185"/>
      <pageMargins left="0.7" right="0.7" top="0.75" bottom="0.75" header="0.3" footer="0.3"/>
      <autoFilter ref="A1:H668" xr:uid="{00000000-0000-0000-0000-000000000000}"/>
    </customSheetView>
    <customSheetView guid="{EC9D234C-2578-4019-A9CA-0F1BFD198AB6}" showAutoFilter="1">
      <pane xSplit="1" ySplit="1" topLeftCell="C191" activePane="bottomRight" state="frozen"/>
      <selection pane="bottomRight" activeCell="H201" sqref="H201"/>
      <pageMargins left="0.7" right="0.7" top="0.75" bottom="0.75" header="0.3" footer="0.3"/>
      <autoFilter ref="A1:H674" xr:uid="{00000000-0000-0000-0000-000000000000}"/>
    </customSheetView>
    <customSheetView guid="{39FC3CE1-B8F8-44D9-A720-E10732931CB0}" filter="1" showAutoFilter="1">
      <pane ySplit="30" topLeftCell="A372" activePane="bottomLeft" state="frozen"/>
      <selection pane="bottomLeft" activeCell="E399" sqref="E399"/>
      <pageMargins left="0.7" right="0.7" top="0.75" bottom="0.75" header="0.3" footer="0.3"/>
      <autoFilter ref="A1:H598" xr:uid="{00000000-0000-0000-0000-000000000000}">
        <filterColumn colId="2">
          <filters>
            <filter val="?"/>
            <filter val="Not in Filenet"/>
            <filter val="Unknown"/>
            <filter val="Yes"/>
          </filters>
        </filterColumn>
      </autoFilter>
    </customSheetView>
    <customSheetView guid="{DEC24D46-54EE-4A9C-AF9E-9BC2AEAC53E7}" scale="90" filter="1" showAutoFilter="1">
      <selection activeCell="F32" sqref="F32"/>
      <pageMargins left="0.7" right="0.7" top="0.75" bottom="0.75" header="0.3" footer="0.3"/>
      <autoFilter ref="A1:I598" xr:uid="{00000000-0000-0000-0000-000000000000}">
        <filterColumn colId="2">
          <filters blank="1">
            <filter val="unknown"/>
            <filter val="Yes"/>
          </filters>
        </filterColumn>
      </autoFilter>
    </customSheetView>
    <customSheetView guid="{05B5D702-21B5-41F0-9D2C-D260B5E763D9}" scale="90" showAutoFilter="1">
      <pane ySplit="192" topLeftCell="A194" activePane="bottomLeft" state="frozen"/>
      <selection pane="bottomLeft" activeCell="F721" sqref="F721"/>
      <pageMargins left="0.7" right="0.7" top="0.75" bottom="0.75" header="0.3" footer="0.3"/>
      <autoFilter ref="A1:M718" xr:uid="{00000000-0000-0000-0000-000000000000}"/>
    </customSheetView>
  </customSheetViews>
  <pageMargins left="0.25" right="0.25" top="0.75" bottom="0.75" header="0.3" footer="0.3"/>
  <pageSetup scale="5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Project Summary</vt:lpstr>
      <vt:lpstr>Procedure</vt:lpstr>
      <vt:lpstr>Annual</vt:lpstr>
      <vt:lpstr>Work Order List Annual</vt:lpstr>
      <vt:lpstr>Support &gt;&gt;&gt;</vt:lpstr>
      <vt:lpstr>120 PT</vt:lpstr>
      <vt:lpstr>Allocation Factors 120</vt:lpstr>
      <vt:lpstr>Op Unit Vlookup</vt:lpstr>
      <vt:lpstr>Work Order Master</vt:lpstr>
    </vt:vector>
  </TitlesOfParts>
  <Company>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 Lori</dc:creator>
  <cp:lastModifiedBy>Clevinger, Michael</cp:lastModifiedBy>
  <cp:lastPrinted>2019-04-25T14:36:00Z</cp:lastPrinted>
  <dcterms:created xsi:type="dcterms:W3CDTF">2019-01-15T21:51:28Z</dcterms:created>
  <dcterms:modified xsi:type="dcterms:W3CDTF">2020-02-21T19:03:01Z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