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Rates\BHE BHP\FERC\Common Use System\2010-2015 Final Audit Models\Refund Models for 6-2020 refund\Workpapers\"/>
    </mc:Choice>
  </mc:AlternateContent>
  <xr:revisionPtr revIDLastSave="0" documentId="8_{0E2BF183-44B9-44A3-B7B3-A80FE420AA7D}" xr6:coauthVersionLast="44" xr6:coauthVersionMax="44" xr10:uidLastSave="{00000000-0000-0000-0000-000000000000}"/>
  <bookViews>
    <workbookView xWindow="-110" yWindow="-110" windowWidth="19420" windowHeight="10420" firstSheet="1" activeTab="2" xr2:uid="{00000000-000D-0000-FFFF-FFFF00000000}"/>
  </bookViews>
  <sheets>
    <sheet name="Oil Creek Accounting Records" sheetId="1" r:id="rId1"/>
    <sheet name="WO 10046597" sheetId="4" r:id="rId2"/>
    <sheet name="Impact to CUS Attachment H" sheetId="2" r:id="rId3"/>
    <sheet name="Interest Calculation" sheetId="3" r:id="rId4"/>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2" l="1"/>
  <c r="C13" i="2" l="1"/>
  <c r="C16" i="2" s="1"/>
  <c r="C18" i="2" s="1"/>
  <c r="C11" i="2"/>
  <c r="C6" i="2"/>
  <c r="C8" i="2" s="1"/>
  <c r="F7" i="1"/>
  <c r="F11" i="1" s="1"/>
  <c r="G111" i="1"/>
  <c r="F38" i="1"/>
  <c r="B6" i="2" s="1"/>
  <c r="F98" i="1"/>
  <c r="B11" i="2" s="1"/>
  <c r="G12" i="1" l="1"/>
  <c r="F4" i="2"/>
  <c r="D5" i="2" l="1"/>
  <c r="B5" i="2" s="1"/>
  <c r="G116" i="1" l="1"/>
  <c r="D4" i="2"/>
  <c r="B4" i="2" s="1"/>
  <c r="B8" i="2" s="1"/>
  <c r="B4" i="3" l="1"/>
  <c r="E4" i="3" l="1"/>
  <c r="G4" i="3" s="1"/>
  <c r="G98" i="1" l="1"/>
  <c r="G38" i="1" l="1"/>
  <c r="D6" i="2"/>
  <c r="D8" i="2" s="1"/>
  <c r="D11" i="2"/>
  <c r="H11" i="2" s="1"/>
  <c r="I16" i="2"/>
  <c r="I11" i="2"/>
  <c r="I8" i="2"/>
  <c r="D14" i="2"/>
  <c r="B14" i="2" s="1"/>
  <c r="D13" i="2"/>
  <c r="F8" i="2"/>
  <c r="F111" i="1"/>
  <c r="J11" i="2" l="1"/>
  <c r="C4" i="3" s="1"/>
  <c r="D4" i="3" s="1"/>
  <c r="B5" i="3" s="1"/>
  <c r="D5" i="3" s="1"/>
  <c r="B6" i="3" s="1"/>
  <c r="B13" i="2"/>
  <c r="B16" i="2" s="1"/>
  <c r="B18" i="2" s="1"/>
  <c r="F116" i="1"/>
  <c r="H8" i="2"/>
  <c r="E5" i="3"/>
  <c r="G5" i="3" s="1"/>
  <c r="D16" i="2"/>
  <c r="J8" i="2" l="1"/>
  <c r="H16" i="2"/>
  <c r="H18" i="2" s="1"/>
  <c r="D18" i="2"/>
  <c r="E6" i="3"/>
  <c r="G6" i="3" s="1"/>
  <c r="D6" i="3"/>
  <c r="B7" i="3" s="1"/>
  <c r="J16" i="2" l="1"/>
  <c r="C16" i="3" s="1"/>
  <c r="D7" i="3"/>
  <c r="B8" i="3" s="1"/>
  <c r="E7" i="3"/>
  <c r="G7" i="3" s="1"/>
  <c r="E8" i="3" l="1"/>
  <c r="G8" i="3" s="1"/>
  <c r="D8" i="3"/>
  <c r="B9" i="3" s="1"/>
  <c r="E9" i="3" l="1"/>
  <c r="G9" i="3" s="1"/>
  <c r="D9" i="3"/>
  <c r="B10" i="3" s="1"/>
  <c r="E10" i="3" l="1"/>
  <c r="G10" i="3" s="1"/>
  <c r="D10" i="3"/>
  <c r="B11" i="3" s="1"/>
  <c r="D11" i="3" l="1"/>
  <c r="B12" i="3" s="1"/>
  <c r="E11" i="3"/>
  <c r="G11" i="3" s="1"/>
  <c r="E12" i="3" l="1"/>
  <c r="G12" i="3" s="1"/>
  <c r="D12" i="3"/>
  <c r="B13" i="3" s="1"/>
  <c r="E13" i="3" l="1"/>
  <c r="G13" i="3" s="1"/>
  <c r="D13" i="3"/>
  <c r="B14" i="3" s="1"/>
  <c r="E14" i="3" l="1"/>
  <c r="G14" i="3" s="1"/>
  <c r="D14" i="3"/>
  <c r="B15" i="3" s="1"/>
  <c r="D15" i="3" l="1"/>
  <c r="B16" i="3" s="1"/>
  <c r="E15" i="3"/>
  <c r="G15" i="3" s="1"/>
  <c r="E16" i="3" l="1"/>
  <c r="G16" i="3" s="1"/>
  <c r="L11" i="2" s="1"/>
  <c r="L18" i="2" s="1"/>
  <c r="D16" i="3"/>
</calcChain>
</file>

<file path=xl/sharedStrings.xml><?xml version="1.0" encoding="utf-8"?>
<sst xmlns="http://schemas.openxmlformats.org/spreadsheetml/2006/main" count="494" uniqueCount="136">
  <si>
    <t>Record Oil Creek Fire litigation liability accrual</t>
  </si>
  <si>
    <t>Oil Creek Litigation</t>
  </si>
  <si>
    <t>8900100C</t>
  </si>
  <si>
    <t>Date</t>
  </si>
  <si>
    <t>(9-12)/2012</t>
  </si>
  <si>
    <t>Accounts</t>
  </si>
  <si>
    <t>580000, 588000, 588000</t>
  </si>
  <si>
    <t>Descr</t>
  </si>
  <si>
    <t>Oil Creek - Internal Investiga</t>
  </si>
  <si>
    <t>Amount</t>
  </si>
  <si>
    <t>Original Litigation Accrual Booked 10-31-12</t>
  </si>
  <si>
    <t>Additional Booked in 12-31-12 (net of expenses)</t>
  </si>
  <si>
    <t>Total Litigation Accrual Before Deducting Expenses</t>
  </si>
  <si>
    <t xml:space="preserve">                    -  </t>
  </si>
  <si>
    <t>SUM</t>
  </si>
  <si>
    <t>Account</t>
  </si>
  <si>
    <t>JE Descr</t>
  </si>
  <si>
    <t>Grand Total</t>
  </si>
  <si>
    <t>AP ACCRUALS</t>
  </si>
  <si>
    <t>Legal Accrual</t>
  </si>
  <si>
    <t>Manual AP accrual</t>
  </si>
  <si>
    <t>Total</t>
  </si>
  <si>
    <t>2012 Grand Total</t>
  </si>
  <si>
    <t>AP MANUAL CLOSURES</t>
  </si>
  <si>
    <t>Manual Bank Deposits</t>
  </si>
  <si>
    <t>2012 Wages and Salary Allocator</t>
  </si>
  <si>
    <t>Not Allocated to CUS</t>
  </si>
  <si>
    <t>2013 Wages and Salary Allocator</t>
  </si>
  <si>
    <t>Net 2014</t>
  </si>
  <si>
    <t>Net 2012</t>
  </si>
  <si>
    <t>Total Included Accounts</t>
  </si>
  <si>
    <t>2014 Wages and Salary Allocator</t>
  </si>
  <si>
    <t xml:space="preserve">As of 12/31/2013, BHP identified an over-accrual of $549,493 related to legal invoices that had been paid during the year.    </t>
  </si>
  <si>
    <t xml:space="preserve"> </t>
  </si>
  <si>
    <t xml:space="preserve">BHP chose not to record these adjustments as the impact to the financial statements overall was considered immaterial by BHP and the external auditors.  The impact of these adjustments reversed in the audit period ended December 31, 2014.  </t>
  </si>
  <si>
    <t>Record Oil Creek litigation costs that offset the liability established</t>
  </si>
  <si>
    <t>Total 2012</t>
  </si>
  <si>
    <t>Total 2014</t>
  </si>
  <si>
    <t>Variance</t>
  </si>
  <si>
    <t>Total 2013</t>
  </si>
  <si>
    <t>921000 : 923000</t>
  </si>
  <si>
    <t>A&amp;G</t>
  </si>
  <si>
    <t>925000 : 923000</t>
  </si>
  <si>
    <t>Annual</t>
  </si>
  <si>
    <t>Year</t>
  </si>
  <si>
    <t>Note</t>
  </si>
  <si>
    <t xml:space="preserve">Net Benefit </t>
  </si>
  <si>
    <t>to Customer</t>
  </si>
  <si>
    <t xml:space="preserve">Interest </t>
  </si>
  <si>
    <t>(1)</t>
  </si>
  <si>
    <t>Month</t>
  </si>
  <si>
    <t>Beginning Balance</t>
  </si>
  <si>
    <t>Annual Refund</t>
  </si>
  <si>
    <t>Ending Balance</t>
  </si>
  <si>
    <t>Interest Charge</t>
  </si>
  <si>
    <t>Accumulated Interest</t>
  </si>
  <si>
    <t>Interest Rate Monthly</t>
  </si>
  <si>
    <t>Source</t>
  </si>
  <si>
    <t>See FERC Refund Interest Rates</t>
  </si>
  <si>
    <t>Total Benefit to Customers:</t>
  </si>
  <si>
    <t>(2)</t>
  </si>
  <si>
    <t>Note (2): Interest as calculated per FERC Refund Interest Rates Workpaper</t>
  </si>
  <si>
    <t xml:space="preserve"> CUS Rates:</t>
  </si>
  <si>
    <t>Allocator to CUS</t>
  </si>
  <si>
    <t xml:space="preserve">Actuals Booked </t>
  </si>
  <si>
    <t xml:space="preserve"> Wages and Salary </t>
  </si>
  <si>
    <t>Detail by Funding Project</t>
  </si>
  <si>
    <t xml:space="preserve"> 192</t>
  </si>
  <si>
    <t>Unit</t>
  </si>
  <si>
    <t>Journal ID</t>
  </si>
  <si>
    <t>Ledger</t>
  </si>
  <si>
    <t>Dept</t>
  </si>
  <si>
    <t>Oper Unit</t>
  </si>
  <si>
    <t>Product</t>
  </si>
  <si>
    <t>Resource</t>
  </si>
  <si>
    <t>Work Order</t>
  </si>
  <si>
    <t>Sum Amount</t>
  </si>
  <si>
    <t>Funding Proj ID</t>
  </si>
  <si>
    <t>Line Descr</t>
  </si>
  <si>
    <t>Activity</t>
  </si>
  <si>
    <t>50501</t>
  </si>
  <si>
    <t>8900094</t>
  </si>
  <si>
    <t>ACTUALS</t>
  </si>
  <si>
    <t>583000</t>
  </si>
  <si>
    <t>4706</t>
  </si>
  <si>
    <t>170310</t>
  </si>
  <si>
    <t>122</t>
  </si>
  <si>
    <t>1815</t>
  </si>
  <si>
    <t>10046597</t>
  </si>
  <si>
    <t>10046596</t>
  </si>
  <si>
    <t>reclass Brink V39386</t>
  </si>
  <si>
    <t>0001</t>
  </si>
  <si>
    <t>APAC068154</t>
  </si>
  <si>
    <t>8611</t>
  </si>
  <si>
    <t>NEWCASTLE STORM PROJECT</t>
  </si>
  <si>
    <t>EXACC64363</t>
  </si>
  <si>
    <t>580000</t>
  </si>
  <si>
    <t>1899</t>
  </si>
  <si>
    <t>0000025057</t>
  </si>
  <si>
    <t>1604</t>
  </si>
  <si>
    <t>APAC064070</t>
  </si>
  <si>
    <t>588000</t>
  </si>
  <si>
    <t>8627</t>
  </si>
  <si>
    <t>EQUIPMENT/OPERATOR</t>
  </si>
  <si>
    <t>APAC071280</t>
  </si>
  <si>
    <t>LABOR</t>
  </si>
  <si>
    <t>1411</t>
  </si>
  <si>
    <t>8900096</t>
  </si>
  <si>
    <t>Reclass dept exp rpt</t>
  </si>
  <si>
    <t>EXACC68040</t>
  </si>
  <si>
    <t>1499</t>
  </si>
  <si>
    <t>0000026556</t>
  </si>
  <si>
    <t>APAC064221</t>
  </si>
  <si>
    <t>1825</t>
  </si>
  <si>
    <t>APAC064930</t>
  </si>
  <si>
    <t>LABOR/EQUIPMENT</t>
  </si>
  <si>
    <t>EXACC64253</t>
  </si>
  <si>
    <t>0000025156</t>
  </si>
  <si>
    <t>EQUIPMENT</t>
  </si>
  <si>
    <t>EXACC65441</t>
  </si>
  <si>
    <t>0000025595</t>
  </si>
  <si>
    <t>APAC064630</t>
  </si>
  <si>
    <t>9001136</t>
  </si>
  <si>
    <t>Voucher 00037618</t>
  </si>
  <si>
    <t>9001136R</t>
  </si>
  <si>
    <t xml:space="preserve">Total </t>
  </si>
  <si>
    <t>Booked to BHP:</t>
  </si>
  <si>
    <t xml:space="preserve"> Included in CUS</t>
  </si>
  <si>
    <t>Total 2012 -2014:</t>
  </si>
  <si>
    <t xml:space="preserve">Note (1): As of 12/31/2013, BHP identified an over-accrual of $549,493 (corrected to $548,491) related to legal invoices that had been paid during the year.    </t>
  </si>
  <si>
    <t>$ 411,679 of the $548,491 was related to the BHP CUS formula rate included accounts.</t>
  </si>
  <si>
    <t xml:space="preserve">Distribution </t>
  </si>
  <si>
    <t xml:space="preserve">Accounts </t>
  </si>
  <si>
    <t>What should of</t>
  </si>
  <si>
    <t>been booked to</t>
  </si>
  <si>
    <t xml:space="preserve">Excluded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</si>
</sst>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4" formatCode="_(&quot;$&quot;* #,##0.00_);_(&quot;$&quot;* \(#,##0.00\);_(&quot;$&quot;* &quot;-&quot;??_);_(@_)"/>
    <numFmt numFmtId="43" formatCode="_(* #,##0.00_);_(* \(#,##0.00\);_(* &quot;-&quot;??_);_(@_)"/>
    <numFmt numFmtId="164" formatCode="0.000000"/>
    <numFmt numFmtId="165" formatCode="0.00_)"/>
    <numFmt numFmtId="166" formatCode="_([$€-2]* #,##0.00_);_([$€-2]* \(#,##0.00\);_([$€-2]* &quot;-&quot;??_)"/>
    <numFmt numFmtId="167" formatCode=";;;"/>
    <numFmt numFmtId="168" formatCode="_(&quot;$&quot;#,##0_);_(&quot;$&quot;\(#,##0\);_(\ &quot;--&quot;_);_(@_)"/>
    <numFmt numFmtId="169" formatCode="_(&quot;$&quot;\ #,##0_);_(&quot;$&quot;\(#,##0\);_(\ &quot;--&quot;_);_(@_)"/>
    <numFmt numFmtId="170" formatCode="#,##0;\(#,##0\)"/>
    <numFmt numFmtId="171" formatCode="000000000"/>
    <numFmt numFmtId="172" formatCode="00000"/>
    <numFmt numFmtId="173" formatCode="000\-00\-0000"/>
    <numFmt numFmtId="174" formatCode="00"/>
    <numFmt numFmtId="175" formatCode="yyyymmdd"/>
    <numFmt numFmtId="176" formatCode="#,##0\ ;\(#,##0\);\-\ \ \ \ \ "/>
    <numFmt numFmtId="177" formatCode="#,##0\ ;\(#,##0\);\–\ \ \ \ \ "/>
    <numFmt numFmtId="178" formatCode="#,##0.0_);\(#,##0.0\)"/>
    <numFmt numFmtId="179" formatCode="0_);\(0\)"/>
    <numFmt numFmtId="180" formatCode="#,##0.0\ \,"/>
    <numFmt numFmtId="181" formatCode="0.0%;\(0.0%\)"/>
    <numFmt numFmtId="182" formatCode="#,###,_);[Red]\(#,###,\)"/>
    <numFmt numFmtId="183" formatCode="_(&quot;L&quot;* #,##0_);_(&quot;L&quot;* \(#,##0\);_(&quot;L&quot;* &quot;-&quot;_);_(@_)"/>
    <numFmt numFmtId="184" formatCode="#,##0.0,;[Red]\(#,##0.0,\)"/>
    <numFmt numFmtId="185" formatCode="mmm\-yyyy"/>
    <numFmt numFmtId="186" formatCode="&quot;$&quot;#,##0.00"/>
    <numFmt numFmtId="187" formatCode="&quot;$&quot;#,##0.0;[Red]\-&quot;$&quot;#,##0.0"/>
    <numFmt numFmtId="188" formatCode="_-* #,##0.0_-;\-* #,##0.0_-;_-* &quot;-&quot;??_-;_-@_-"/>
    <numFmt numFmtId="189" formatCode="#,##0.00&quot; $&quot;;\-#,##0.00&quot; $&quot;"/>
    <numFmt numFmtId="190" formatCode="_-&quot;£&quot;* #,##0_-;\-&quot;£&quot;* #,##0_-;_-&quot;£&quot;* &quot;-&quot;_-;_-@_-"/>
    <numFmt numFmtId="191" formatCode="_-&quot;£&quot;* #,##0.00_-;\-&quot;£&quot;* #,##0.00_-;_-&quot;£&quot;* &quot;-&quot;??_-;_-@_-"/>
    <numFmt numFmtId="192" formatCode="_(&quot;$&quot;* #,##0_);_(&quot;$&quot;* \(#,##0\);_(&quot;$&quot;* &quot;-&quot;??_);_(@_)"/>
    <numFmt numFmtId="193" formatCode="_(* #,##0_);_(* \(#,##0\);_(* &quot;-&quot;??_);_(@_)"/>
    <numFmt numFmtId="194" formatCode="0.000%"/>
  </numFmts>
  <fonts count="81">
    <font>
      <sz val="11"/>
      <color theme="1"/>
      <name val="Calibri"/>
      <family val="2"/>
      <scheme val="minor"/>
    </font>
    <font>
      <sz val="11"/>
      <color theme="1"/>
      <name val="Calibri"/>
      <family val="2"/>
      <scheme val="minor"/>
    </font>
    <font>
      <sz val="10"/>
      <name val="Arial Unicode MS"/>
      <family val="2"/>
    </font>
    <font>
      <b/>
      <sz val="10"/>
      <name val="Arial Unicode MS"/>
      <family val="2"/>
    </font>
    <font>
      <sz val="10"/>
      <name val="Arial"/>
      <family val="2"/>
    </font>
    <font>
      <sz val="10"/>
      <name val="Arial Unicode MS"/>
      <family val="2"/>
    </font>
    <font>
      <b/>
      <sz val="10"/>
      <name val="Arial"/>
      <family val="2"/>
    </font>
    <font>
      <b/>
      <sz val="12"/>
      <name val="Arial"/>
      <family val="2"/>
    </font>
    <font>
      <sz val="12"/>
      <name val="Arial"/>
      <family val="2"/>
    </font>
    <font>
      <sz val="11"/>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i/>
      <sz val="10"/>
      <name val="Arial"/>
      <family val="2"/>
    </font>
    <font>
      <sz val="10"/>
      <name val="Times New Roman"/>
      <family val="1"/>
    </font>
    <font>
      <sz val="8"/>
      <name val="Times New Roman"/>
      <family val="1"/>
    </font>
    <font>
      <b/>
      <sz val="9"/>
      <name val="Arial"/>
      <family val="2"/>
    </font>
    <font>
      <sz val="10"/>
      <name val="MS Sans Serif"/>
      <family val="2"/>
    </font>
    <font>
      <sz val="10"/>
      <color indexed="8"/>
      <name val="MS Sans Serif"/>
      <family val="2"/>
    </font>
    <font>
      <sz val="8"/>
      <name val="Helv"/>
    </font>
    <font>
      <sz val="12"/>
      <name val="Tms Rmn"/>
    </font>
    <font>
      <sz val="10"/>
      <color indexed="8"/>
      <name val="Arial"/>
      <family val="2"/>
    </font>
    <font>
      <b/>
      <sz val="15"/>
      <name val="Times New Roman"/>
      <family val="1"/>
    </font>
    <font>
      <u/>
      <sz val="8"/>
      <name val="Helv"/>
    </font>
    <font>
      <sz val="7"/>
      <name val="Small Fonts"/>
      <family val="2"/>
    </font>
    <font>
      <b/>
      <i/>
      <sz val="16"/>
      <name val="Helv"/>
    </font>
    <font>
      <b/>
      <sz val="10"/>
      <name val="MS Sans Serif"/>
      <family val="2"/>
    </font>
    <font>
      <b/>
      <sz val="16"/>
      <color indexed="16"/>
      <name val="Arial"/>
      <family val="2"/>
    </font>
    <font>
      <sz val="9"/>
      <name val="Arial"/>
      <family val="2"/>
    </font>
    <font>
      <b/>
      <sz val="10"/>
      <color indexed="16"/>
      <name val="Arial"/>
      <family val="2"/>
    </font>
    <font>
      <b/>
      <sz val="12"/>
      <color indexed="16"/>
      <name val="Arial"/>
      <family val="2"/>
    </font>
    <font>
      <sz val="7"/>
      <color indexed="16"/>
      <name val="Arial"/>
      <family val="2"/>
    </font>
    <font>
      <sz val="9"/>
      <name val="AGaramond"/>
    </font>
    <font>
      <sz val="11"/>
      <name val="Times New Roman"/>
      <family val="1"/>
    </font>
    <font>
      <b/>
      <i/>
      <sz val="14"/>
      <name val="Arial"/>
      <family val="2"/>
    </font>
    <font>
      <b/>
      <sz val="24"/>
      <name val="Arial Narrow"/>
      <family val="2"/>
    </font>
    <font>
      <b/>
      <i/>
      <sz val="12"/>
      <name val="Arial"/>
      <family val="2"/>
    </font>
    <font>
      <i/>
      <sz val="12"/>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sz val="9"/>
      <name val="GillSans"/>
    </font>
    <font>
      <sz val="9"/>
      <name val="GillSans Light"/>
    </font>
    <font>
      <sz val="12"/>
      <color indexed="14"/>
      <name val="Arial Unicode MS"/>
      <family val="2"/>
    </font>
    <font>
      <b/>
      <i/>
      <sz val="16"/>
      <name val="Arial"/>
      <family val="2"/>
    </font>
    <font>
      <i/>
      <sz val="11"/>
      <name val="Arial"/>
      <family val="2"/>
    </font>
    <font>
      <u val="singleAccounting"/>
      <sz val="10"/>
      <name val="MGaramond"/>
      <family val="1"/>
    </font>
    <font>
      <sz val="12"/>
      <color indexed="12"/>
      <name val="Arial MT"/>
    </font>
    <font>
      <sz val="10"/>
      <name val="Arial"/>
      <family val="2"/>
    </font>
    <font>
      <b/>
      <i/>
      <u/>
      <sz val="12"/>
      <color indexed="10"/>
      <name val="Arial"/>
      <family val="2"/>
    </font>
    <font>
      <sz val="10"/>
      <color indexed="9"/>
      <name val="Arial"/>
      <family val="2"/>
    </font>
    <font>
      <sz val="12"/>
      <color indexed="14"/>
      <name val="Arial"/>
      <family val="2"/>
    </font>
    <font>
      <sz val="10"/>
      <name val="Helv"/>
      <family val="2"/>
    </font>
    <font>
      <sz val="12"/>
      <name val="Arial MT"/>
    </font>
    <font>
      <sz val="8"/>
      <name val="Tahoma"/>
      <family val="2"/>
    </font>
    <font>
      <sz val="12"/>
      <name val="Helv"/>
    </font>
    <font>
      <sz val="10"/>
      <name val="Helv"/>
    </font>
    <font>
      <b/>
      <u/>
      <sz val="11"/>
      <color indexed="37"/>
      <name val="Arial"/>
      <family val="2"/>
    </font>
    <font>
      <sz val="10"/>
      <color indexed="12"/>
      <name val="Arial"/>
      <family val="2"/>
    </font>
    <font>
      <b/>
      <sz val="11"/>
      <name val="Times New Roman"/>
      <family val="1"/>
    </font>
    <font>
      <sz val="8"/>
      <color indexed="12"/>
      <name val="Arial"/>
      <family val="2"/>
    </font>
    <font>
      <b/>
      <sz val="11"/>
      <color theme="1"/>
      <name val="Calibri"/>
      <family val="2"/>
      <scheme val="minor"/>
    </font>
    <font>
      <b/>
      <u/>
      <sz val="11"/>
      <color theme="1"/>
      <name val="Calibri"/>
      <family val="2"/>
      <scheme val="minor"/>
    </font>
  </fonts>
  <fills count="3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gray0625"/>
    </fill>
    <fill>
      <patternFill patternType="solid">
        <fgColor indexed="9"/>
        <bgColor indexed="64"/>
      </patternFill>
    </fill>
    <fill>
      <patternFill patternType="solid">
        <fgColor indexed="44"/>
        <bgColor indexed="64"/>
      </patternFill>
    </fill>
    <fill>
      <patternFill patternType="solid">
        <fgColor rgb="FFFFFFFF"/>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bottom style="hair">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style="double">
        <color indexed="64"/>
      </bottom>
      <diagonal/>
    </border>
  </borders>
  <cellStyleXfs count="73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3" fillId="0" borderId="0" applyFont="0" applyFill="0" applyBorder="0" applyAlignment="0" applyProtection="0"/>
    <xf numFmtId="0" fontId="2" fillId="0" borderId="0"/>
    <xf numFmtId="0" fontId="2" fillId="0" borderId="0"/>
    <xf numFmtId="44" fontId="4" fillId="0" borderId="0" applyFont="0" applyFill="0" applyBorder="0" applyAlignment="0" applyProtection="0"/>
    <xf numFmtId="43" fontId="3" fillId="0" borderId="0" applyFont="0" applyFill="0" applyBorder="0" applyAlignment="0" applyProtection="0"/>
    <xf numFmtId="167" fontId="30" fillId="0" borderId="0" applyFont="0" applyFill="0" applyBorder="0" applyAlignment="0"/>
    <xf numFmtId="0" fontId="5" fillId="0" borderId="0"/>
    <xf numFmtId="0" fontId="31" fillId="0" borderId="0"/>
    <xf numFmtId="0" fontId="4" fillId="0" borderId="0"/>
    <xf numFmtId="0" fontId="31" fillId="0" borderId="0"/>
    <xf numFmtId="0" fontId="32" fillId="0" borderId="0" applyFont="0" applyAlignment="0">
      <alignment horizontal="center" vertical="center"/>
    </xf>
    <xf numFmtId="0" fontId="30" fillId="0" borderId="0"/>
    <xf numFmtId="0" fontId="32" fillId="0" borderId="0" applyFont="0" applyAlignment="0">
      <alignment horizontal="center" vertical="center"/>
    </xf>
    <xf numFmtId="0" fontId="32" fillId="0" borderId="0" applyFont="0" applyAlignment="0">
      <alignment horizontal="center" vertical="center"/>
    </xf>
    <xf numFmtId="0" fontId="32" fillId="0" borderId="0" applyFont="0" applyAlignment="0">
      <alignment horizontal="center" vertical="center"/>
    </xf>
    <xf numFmtId="0" fontId="32" fillId="0" borderId="0" applyFont="0" applyAlignment="0">
      <alignment horizontal="center" vertical="center"/>
    </xf>
    <xf numFmtId="0" fontId="32" fillId="0" borderId="0" applyFont="0" applyAlignment="0">
      <alignment horizontal="center" vertical="center"/>
    </xf>
    <xf numFmtId="0" fontId="32" fillId="0" borderId="0" applyFont="0" applyAlignment="0">
      <alignment horizontal="center" vertical="center"/>
    </xf>
    <xf numFmtId="0" fontId="30" fillId="0" borderId="0"/>
    <xf numFmtId="0" fontId="30" fillId="0" borderId="0"/>
    <xf numFmtId="37" fontId="33" fillId="0" borderId="0" applyFont="0" applyFill="0" applyBorder="0" applyAlignment="0" applyProtection="0"/>
    <xf numFmtId="37" fontId="33" fillId="0" borderId="0" applyFont="0" applyFill="0" applyBorder="0" applyAlignment="0" applyProtection="0"/>
    <xf numFmtId="38" fontId="33" fillId="0" borderId="0" applyFont="0" applyFill="0" applyBorder="0" applyAlignment="0" applyProtection="0"/>
    <xf numFmtId="37" fontId="3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7"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164" fontId="4" fillId="0" borderId="0">
      <alignment horizontal="left" wrapText="1"/>
    </xf>
    <xf numFmtId="164" fontId="4" fillId="0" borderId="0">
      <alignment horizontal="left" wrapText="1"/>
    </xf>
    <xf numFmtId="37" fontId="33" fillId="0" borderId="0" applyFont="0" applyFill="0" applyBorder="0" applyAlignment="0" applyProtection="0"/>
    <xf numFmtId="37" fontId="33" fillId="0" borderId="0" applyFont="0" applyFill="0" applyBorder="0" applyAlignment="0" applyProtection="0"/>
    <xf numFmtId="164" fontId="4" fillId="0" borderId="0">
      <alignment horizontal="left" wrapText="1"/>
    </xf>
    <xf numFmtId="37" fontId="33" fillId="0" borderId="0" applyFont="0" applyFill="0" applyBorder="0" applyAlignment="0" applyProtection="0"/>
    <xf numFmtId="38" fontId="33" fillId="0" borderId="0" applyFont="0" applyFill="0" applyBorder="0" applyAlignment="0" applyProtection="0"/>
    <xf numFmtId="37" fontId="33" fillId="0" borderId="0" applyFont="0" applyFill="0" applyBorder="0" applyAlignment="0" applyProtection="0"/>
    <xf numFmtId="0" fontId="34" fillId="0" borderId="0" applyNumberFormat="0" applyFill="0" applyBorder="0" applyAlignment="0" applyProtection="0"/>
    <xf numFmtId="0" fontId="4" fillId="0" borderId="0"/>
    <xf numFmtId="168" fontId="4" fillId="0" borderId="0" applyFont="0" applyFill="0" applyBorder="0" applyAlignment="0" applyProtection="0"/>
    <xf numFmtId="169" fontId="4" fillId="0" borderId="0" applyFont="0" applyFill="0" applyBorder="0" applyAlignment="0" applyProtection="0"/>
    <xf numFmtId="0" fontId="30" fillId="0" borderId="0"/>
    <xf numFmtId="0" fontId="30" fillId="0" borderId="0"/>
    <xf numFmtId="170" fontId="4" fillId="0" borderId="0" applyBorder="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38" fontId="35" fillId="0" borderId="0" applyBorder="0" applyAlignment="0"/>
    <xf numFmtId="172" fontId="4" fillId="0" borderId="2">
      <alignment horizontal="left"/>
    </xf>
    <xf numFmtId="0" fontId="48" fillId="0" borderId="0"/>
    <xf numFmtId="0" fontId="13" fillId="4" borderId="0" applyNumberFormat="0" applyBorder="0" applyAlignment="0" applyProtection="0"/>
    <xf numFmtId="0" fontId="36" fillId="0" borderId="0" applyNumberFormat="0" applyFill="0" applyBorder="0" applyAlignment="0" applyProtection="0"/>
    <xf numFmtId="176" fontId="49" fillId="0" borderId="3" applyNumberFormat="0" applyFill="0" applyAlignment="0" applyProtection="0">
      <alignment horizontal="center"/>
    </xf>
    <xf numFmtId="177" fontId="49" fillId="0" borderId="4" applyFill="0" applyAlignment="0" applyProtection="0">
      <alignment horizontal="center"/>
    </xf>
    <xf numFmtId="38" fontId="4" fillId="0" borderId="0">
      <alignment horizontal="right"/>
    </xf>
    <xf numFmtId="37" fontId="28" fillId="0" borderId="0" applyFill="0">
      <alignment horizontal="right"/>
    </xf>
    <xf numFmtId="37" fontId="28" fillId="0" borderId="0">
      <alignment horizontal="right"/>
    </xf>
    <xf numFmtId="0" fontId="28" fillId="0" borderId="0" applyFill="0">
      <alignment horizontal="center"/>
    </xf>
    <xf numFmtId="37" fontId="28" fillId="0" borderId="5" applyFill="0">
      <alignment horizontal="right"/>
    </xf>
    <xf numFmtId="37" fontId="28" fillId="0" borderId="0">
      <alignment horizontal="right"/>
    </xf>
    <xf numFmtId="0" fontId="50" fillId="0" borderId="0" applyFill="0">
      <alignment vertical="top"/>
    </xf>
    <xf numFmtId="0" fontId="10" fillId="0" borderId="0" applyFill="0">
      <alignment horizontal="left" vertical="top"/>
    </xf>
    <xf numFmtId="37" fontId="28" fillId="0" borderId="6" applyFill="0">
      <alignment horizontal="right"/>
    </xf>
    <xf numFmtId="0" fontId="4" fillId="0" borderId="0" applyNumberFormat="0" applyFont="0" applyAlignment="0"/>
    <xf numFmtId="0" fontId="50" fillId="0" borderId="0" applyFill="0">
      <alignment wrapText="1"/>
    </xf>
    <xf numFmtId="0" fontId="10" fillId="0" borderId="0" applyFill="0">
      <alignment horizontal="left" vertical="top" wrapText="1"/>
    </xf>
    <xf numFmtId="37" fontId="28" fillId="0" borderId="0" applyFill="0">
      <alignment horizontal="right"/>
    </xf>
    <xf numFmtId="0" fontId="51" fillId="0" borderId="0" applyNumberFormat="0" applyFont="0" applyAlignment="0">
      <alignment horizontal="center"/>
    </xf>
    <xf numFmtId="0" fontId="52" fillId="0" borderId="0" applyFill="0">
      <alignment vertical="top" wrapText="1"/>
    </xf>
    <xf numFmtId="0" fontId="7" fillId="0" borderId="0" applyFill="0">
      <alignment horizontal="left" vertical="top" wrapText="1"/>
    </xf>
    <xf numFmtId="37" fontId="28" fillId="0" borderId="0" applyFill="0">
      <alignment horizontal="right"/>
    </xf>
    <xf numFmtId="0" fontId="51" fillId="0" borderId="0" applyNumberFormat="0" applyFont="0" applyAlignment="0">
      <alignment horizontal="center"/>
    </xf>
    <xf numFmtId="0" fontId="53" fillId="0" borderId="0" applyFill="0">
      <alignment vertical="center" wrapText="1"/>
    </xf>
    <xf numFmtId="0" fontId="8" fillId="0" borderId="0">
      <alignment horizontal="left" vertical="center" wrapText="1"/>
    </xf>
    <xf numFmtId="37" fontId="28" fillId="0" borderId="0" applyFill="0">
      <alignment horizontal="right"/>
    </xf>
    <xf numFmtId="0" fontId="51" fillId="0" borderId="0" applyNumberFormat="0" applyFont="0" applyAlignment="0">
      <alignment horizontal="center"/>
    </xf>
    <xf numFmtId="0" fontId="29" fillId="0" borderId="0" applyFill="0">
      <alignment horizontal="center" vertical="center" wrapText="1"/>
    </xf>
    <xf numFmtId="0" fontId="4" fillId="0" borderId="0" applyFill="0">
      <alignment horizontal="center" vertical="center" wrapText="1"/>
    </xf>
    <xf numFmtId="37" fontId="54" fillId="0" borderId="0" applyFill="0">
      <alignment horizontal="right"/>
    </xf>
    <xf numFmtId="0" fontId="51" fillId="0" borderId="0" applyNumberFormat="0" applyFont="0" applyAlignment="0">
      <alignment horizontal="center"/>
    </xf>
    <xf numFmtId="0" fontId="55" fillId="0" borderId="0" applyFill="0">
      <alignment horizontal="center" vertical="center" wrapText="1"/>
    </xf>
    <xf numFmtId="0" fontId="56" fillId="0" borderId="0" applyFill="0">
      <alignment horizontal="center" vertical="center" wrapText="1"/>
    </xf>
    <xf numFmtId="37" fontId="54" fillId="0" borderId="0" applyFill="0">
      <alignment horizontal="right"/>
    </xf>
    <xf numFmtId="0" fontId="51" fillId="0" borderId="0" applyNumberFormat="0" applyFont="0" applyAlignment="0">
      <alignment horizontal="center"/>
    </xf>
    <xf numFmtId="0" fontId="57" fillId="0" borderId="0">
      <alignment horizontal="center" wrapText="1"/>
    </xf>
    <xf numFmtId="0" fontId="58" fillId="0" borderId="0" applyFill="0">
      <alignment horizontal="center" wrapText="1"/>
    </xf>
    <xf numFmtId="0" fontId="14" fillId="21" borderId="7" applyNumberFormat="0" applyAlignment="0" applyProtection="0"/>
    <xf numFmtId="0" fontId="15" fillId="22" borderId="8" applyNumberFormat="0" applyAlignment="0" applyProtection="0"/>
    <xf numFmtId="170" fontId="33" fillId="0" borderId="0" applyFont="0" applyFill="0" applyBorder="0" applyAlignment="0" applyProtection="0"/>
    <xf numFmtId="175" fontId="4" fillId="0" borderId="2">
      <alignment horizontal="center"/>
    </xf>
    <xf numFmtId="166" fontId="37" fillId="0" borderId="0" applyFont="0" applyFill="0" applyBorder="0" applyAlignment="0" applyProtection="0"/>
    <xf numFmtId="0" fontId="16" fillId="0" borderId="0" applyNumberFormat="0" applyFill="0" applyBorder="0" applyAlignment="0" applyProtection="0"/>
    <xf numFmtId="0" fontId="59" fillId="0" borderId="0"/>
    <xf numFmtId="0" fontId="60" fillId="0" borderId="0"/>
    <xf numFmtId="0" fontId="17" fillId="5" borderId="0" applyNumberFormat="0" applyBorder="0" applyAlignment="0" applyProtection="0"/>
    <xf numFmtId="38" fontId="28" fillId="2" borderId="0" applyNumberFormat="0" applyBorder="0" applyAlignment="0" applyProtection="0"/>
    <xf numFmtId="0" fontId="7" fillId="0" borderId="9" applyNumberFormat="0" applyAlignment="0" applyProtection="0">
      <alignment horizontal="left" vertical="center"/>
    </xf>
    <xf numFmtId="0" fontId="7" fillId="0" borderId="10">
      <alignment horizontal="left" vertical="center"/>
    </xf>
    <xf numFmtId="0" fontId="38" fillId="0" borderId="0">
      <alignment horizontal="center"/>
    </xf>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8" borderId="7" applyNumberFormat="0" applyAlignment="0" applyProtection="0"/>
    <xf numFmtId="10" fontId="28" fillId="23" borderId="2" applyNumberFormat="0" applyBorder="0" applyAlignment="0" applyProtection="0"/>
    <xf numFmtId="0" fontId="28" fillId="2" borderId="0"/>
    <xf numFmtId="0" fontId="22" fillId="0" borderId="14" applyNumberFormat="0" applyFill="0" applyAlignment="0" applyProtection="0"/>
    <xf numFmtId="171" fontId="4" fillId="0" borderId="2">
      <alignment horizontal="center"/>
    </xf>
    <xf numFmtId="178" fontId="61" fillId="0" borderId="0"/>
    <xf numFmtId="17" fontId="39" fillId="0" borderId="0">
      <alignment horizontal="center"/>
    </xf>
    <xf numFmtId="0" fontId="23" fillId="24" borderId="0" applyNumberFormat="0" applyBorder="0" applyAlignment="0" applyProtection="0"/>
    <xf numFmtId="43" fontId="31" fillId="0" borderId="0" applyNumberFormat="0" applyFill="0" applyBorder="0" applyAlignment="0" applyProtection="0"/>
    <xf numFmtId="0" fontId="49" fillId="0" borderId="0" applyNumberFormat="0" applyFill="0" applyAlignment="0" applyProtection="0"/>
    <xf numFmtId="37" fontId="40" fillId="0" borderId="0"/>
    <xf numFmtId="165" fontId="41" fillId="0" borderId="0"/>
    <xf numFmtId="0" fontId="11" fillId="0" borderId="0"/>
    <xf numFmtId="0" fontId="4" fillId="0" borderId="2">
      <alignment horizontal="center" wrapText="1"/>
    </xf>
    <xf numFmtId="2" fontId="4" fillId="0" borderId="2">
      <alignment horizontal="center"/>
    </xf>
    <xf numFmtId="174" fontId="6" fillId="0" borderId="2" applyFont="0">
      <alignment horizontal="center"/>
    </xf>
    <xf numFmtId="0" fontId="4" fillId="25" borderId="15" applyNumberFormat="0" applyFont="0" applyAlignment="0" applyProtection="0"/>
    <xf numFmtId="0" fontId="11" fillId="25" borderId="15" applyNumberFormat="0" applyFont="0" applyAlignment="0" applyProtection="0"/>
    <xf numFmtId="1" fontId="4" fillId="0" borderId="2">
      <alignment horizontal="center"/>
    </xf>
    <xf numFmtId="0" fontId="24" fillId="21" borderId="16" applyNumberFormat="0" applyAlignment="0" applyProtection="0"/>
    <xf numFmtId="10" fontId="4"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42" fillId="0" borderId="3">
      <alignment horizontal="center"/>
    </xf>
    <xf numFmtId="3" fontId="33" fillId="0" borderId="0" applyFont="0" applyFill="0" applyBorder="0" applyAlignment="0" applyProtection="0"/>
    <xf numFmtId="0" fontId="33" fillId="26" borderId="0" applyNumberFormat="0" applyFont="0" applyBorder="0" applyAlignment="0" applyProtection="0"/>
    <xf numFmtId="37" fontId="28" fillId="2" borderId="0" applyFill="0">
      <alignment horizontal="right"/>
    </xf>
    <xf numFmtId="0" fontId="54" fillId="0" borderId="0">
      <alignment horizontal="left"/>
    </xf>
    <xf numFmtId="0" fontId="28" fillId="0" borderId="0" applyFill="0">
      <alignment horizontal="left"/>
    </xf>
    <xf numFmtId="37" fontId="28" fillId="0" borderId="4" applyFill="0">
      <alignment horizontal="right"/>
    </xf>
    <xf numFmtId="0" fontId="6" fillId="0" borderId="2" applyNumberFormat="0" applyFont="0" applyBorder="0">
      <alignment horizontal="right"/>
    </xf>
    <xf numFmtId="0" fontId="62" fillId="0" borderId="0" applyFill="0"/>
    <xf numFmtId="0" fontId="28" fillId="0" borderId="0" applyFill="0">
      <alignment horizontal="left"/>
    </xf>
    <xf numFmtId="179" fontId="28" fillId="0" borderId="4" applyFill="0">
      <alignment horizontal="right"/>
    </xf>
    <xf numFmtId="0" fontId="4" fillId="0" borderId="0" applyNumberFormat="0" applyFont="0" applyBorder="0" applyAlignment="0"/>
    <xf numFmtId="0" fontId="52" fillId="0" borderId="0" applyFill="0">
      <alignment horizontal="left" indent="1"/>
    </xf>
    <xf numFmtId="0" fontId="54" fillId="0" borderId="0" applyFill="0">
      <alignment horizontal="left"/>
    </xf>
    <xf numFmtId="37" fontId="28" fillId="0" borderId="0" applyFill="0">
      <alignment horizontal="right"/>
    </xf>
    <xf numFmtId="0" fontId="4" fillId="0" borderId="0" applyNumberFormat="0" applyFont="0" applyFill="0" applyBorder="0" applyAlignment="0"/>
    <xf numFmtId="0" fontId="52" fillId="0" borderId="0" applyFill="0">
      <alignment horizontal="left" indent="2"/>
    </xf>
    <xf numFmtId="0" fontId="28" fillId="0" borderId="0" applyFill="0">
      <alignment horizontal="left"/>
    </xf>
    <xf numFmtId="37" fontId="28" fillId="0" borderId="0" applyFill="0">
      <alignment horizontal="right"/>
    </xf>
    <xf numFmtId="0" fontId="4" fillId="0" borderId="0" applyNumberFormat="0" applyFont="0" applyBorder="0" applyAlignment="0"/>
    <xf numFmtId="0" fontId="63" fillId="0" borderId="0">
      <alignment horizontal="left" indent="3"/>
    </xf>
    <xf numFmtId="0" fontId="28" fillId="0" borderId="0" applyFill="0">
      <alignment horizontal="left"/>
    </xf>
    <xf numFmtId="37" fontId="28" fillId="0" borderId="0" applyFill="0">
      <alignment horizontal="right"/>
    </xf>
    <xf numFmtId="0" fontId="4" fillId="0" borderId="0" applyNumberFormat="0" applyFont="0" applyBorder="0" applyAlignment="0"/>
    <xf numFmtId="0" fontId="29" fillId="0" borderId="0">
      <alignment horizontal="left" indent="4"/>
    </xf>
    <xf numFmtId="0" fontId="28" fillId="0" borderId="0" applyFill="0">
      <alignment horizontal="left"/>
    </xf>
    <xf numFmtId="37" fontId="54" fillId="0" borderId="0" applyFill="0">
      <alignment horizontal="right"/>
    </xf>
    <xf numFmtId="0" fontId="4" fillId="0" borderId="0" applyNumberFormat="0" applyFont="0" applyBorder="0" applyAlignment="0"/>
    <xf numFmtId="0" fontId="55" fillId="0" borderId="0">
      <alignment horizontal="left" indent="5"/>
    </xf>
    <xf numFmtId="0" fontId="54" fillId="0" borderId="0" applyFill="0">
      <alignment horizontal="left"/>
    </xf>
    <xf numFmtId="37" fontId="54" fillId="0" borderId="0" applyFill="0">
      <alignment horizontal="right"/>
    </xf>
    <xf numFmtId="0" fontId="4" fillId="0" borderId="0" applyNumberFormat="0" applyFont="0" applyFill="0" applyBorder="0" applyAlignment="0"/>
    <xf numFmtId="0" fontId="57" fillId="0" borderId="0" applyFill="0">
      <alignment horizontal="left" indent="6"/>
    </xf>
    <xf numFmtId="0" fontId="54" fillId="0" borderId="0" applyFill="0">
      <alignment horizontal="left"/>
    </xf>
    <xf numFmtId="38" fontId="9" fillId="27" borderId="4">
      <alignment horizontal="right"/>
    </xf>
    <xf numFmtId="38" fontId="4" fillId="28" borderId="0" applyNumberFormat="0" applyFont="0" applyBorder="0" applyAlignment="0" applyProtection="0"/>
    <xf numFmtId="0" fontId="64" fillId="0" borderId="0" applyNumberFormat="0" applyAlignment="0">
      <alignment horizontal="centerContinuous"/>
    </xf>
    <xf numFmtId="0" fontId="49" fillId="0" borderId="4" applyNumberFormat="0" applyFill="0" applyAlignment="0" applyProtection="0"/>
    <xf numFmtId="37" fontId="43" fillId="0" borderId="0" applyNumberFormat="0">
      <alignment horizontal="left"/>
    </xf>
    <xf numFmtId="173" fontId="4" fillId="0" borderId="2">
      <alignment horizontal="center" wrapText="1"/>
    </xf>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0" fontId="44" fillId="0" borderId="0">
      <alignment vertical="top"/>
    </xf>
    <xf numFmtId="37" fontId="45" fillId="0" borderId="0" applyNumberFormat="0">
      <alignment horizontal="left"/>
    </xf>
    <xf numFmtId="37" fontId="46" fillId="0" borderId="0" applyNumberFormat="0">
      <alignment horizontal="left"/>
    </xf>
    <xf numFmtId="37" fontId="47" fillId="0" borderId="0" applyNumberFormat="0">
      <alignment horizontal="left"/>
    </xf>
    <xf numFmtId="178" fontId="65" fillId="0" borderId="0"/>
    <xf numFmtId="0" fontId="25" fillId="0" borderId="0" applyNumberFormat="0" applyFill="0" applyBorder="0" applyAlignment="0" applyProtection="0"/>
    <xf numFmtId="0" fontId="26" fillId="0" borderId="17" applyNumberFormat="0" applyFill="0" applyAlignment="0" applyProtection="0"/>
    <xf numFmtId="0" fontId="27" fillId="0" borderId="0" applyNumberFormat="0" applyFill="0" applyBorder="0" applyAlignment="0" applyProtection="0"/>
    <xf numFmtId="0" fontId="66" fillId="0" borderId="0"/>
    <xf numFmtId="0" fontId="66" fillId="0" borderId="0"/>
    <xf numFmtId="0" fontId="66" fillId="0" borderId="0"/>
    <xf numFmtId="43" fontId="4" fillId="0" borderId="0" applyFont="0" applyFill="0" applyBorder="0" applyAlignment="0" applyProtection="0"/>
    <xf numFmtId="0" fontId="21" fillId="8" borderId="7" applyNumberFormat="0" applyAlignment="0" applyProtection="0"/>
    <xf numFmtId="37" fontId="28"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4" fillId="0" borderId="0"/>
    <xf numFmtId="166" fontId="4" fillId="0" borderId="0"/>
    <xf numFmtId="166" fontId="4" fillId="0" borderId="0"/>
    <xf numFmtId="0"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31" fillId="0" borderId="0"/>
    <xf numFmtId="166" fontId="31" fillId="0" borderId="0"/>
    <xf numFmtId="166" fontId="32" fillId="0" borderId="0" applyFont="0" applyAlignment="0">
      <alignment horizontal="center" vertical="center"/>
    </xf>
    <xf numFmtId="166" fontId="30" fillId="0" borderId="0"/>
    <xf numFmtId="166" fontId="32" fillId="0" borderId="0" applyFont="0" applyAlignment="0">
      <alignment horizontal="center" vertical="center"/>
    </xf>
    <xf numFmtId="166" fontId="32" fillId="0" borderId="0" applyFont="0" applyAlignment="0">
      <alignment horizontal="center" vertical="center"/>
    </xf>
    <xf numFmtId="166" fontId="32" fillId="0" borderId="0" applyFont="0" applyAlignment="0">
      <alignment horizontal="center" vertical="center"/>
    </xf>
    <xf numFmtId="0" fontId="21" fillId="8" borderId="7" applyNumberFormat="0" applyAlignment="0" applyProtection="0"/>
    <xf numFmtId="166" fontId="32" fillId="0" borderId="0" applyFont="0" applyAlignment="0">
      <alignment horizontal="center" vertical="center"/>
    </xf>
    <xf numFmtId="0" fontId="73" fillId="0" borderId="0"/>
    <xf numFmtId="166" fontId="32" fillId="0" borderId="0" applyFont="0" applyAlignment="0">
      <alignment horizontal="center" vertical="center"/>
    </xf>
    <xf numFmtId="166" fontId="32" fillId="0" borderId="0" applyFont="0" applyAlignment="0">
      <alignment horizontal="center" vertical="center"/>
    </xf>
    <xf numFmtId="166" fontId="30" fillId="0" borderId="0"/>
    <xf numFmtId="189" fontId="4" fillId="0" borderId="0">
      <protection locked="0"/>
    </xf>
    <xf numFmtId="166" fontId="30" fillId="0" borderId="0"/>
    <xf numFmtId="43" fontId="1"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37" fontId="33"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0" fontId="21" fillId="8" borderId="7" applyNumberFormat="0" applyAlignment="0" applyProtection="0"/>
    <xf numFmtId="37" fontId="33" fillId="0" borderId="0" applyFont="0" applyFill="0" applyBorder="0" applyAlignment="0" applyProtection="0"/>
    <xf numFmtId="37"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7" fontId="33" fillId="0" borderId="0" applyFont="0" applyFill="0" applyBorder="0" applyAlignment="0" applyProtection="0"/>
    <xf numFmtId="37" fontId="33" fillId="0" borderId="0" applyFont="0" applyFill="0" applyBorder="0" applyAlignment="0" applyProtection="0"/>
    <xf numFmtId="166" fontId="34" fillId="0" borderId="0" applyNumberFormat="0" applyFill="0" applyBorder="0" applyAlignment="0" applyProtection="0"/>
    <xf numFmtId="0" fontId="4" fillId="0" borderId="0"/>
    <xf numFmtId="0" fontId="4" fillId="0" borderId="0"/>
    <xf numFmtId="166" fontId="4" fillId="0" borderId="0"/>
    <xf numFmtId="0" fontId="4" fillId="0" borderId="0"/>
    <xf numFmtId="40" fontId="77" fillId="0" borderId="0"/>
    <xf numFmtId="168"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4" fillId="0" borderId="0" applyBorder="0"/>
    <xf numFmtId="170" fontId="4" fillId="0" borderId="0" applyBorder="0"/>
    <xf numFmtId="170" fontId="4" fillId="0" borderId="0" applyBorder="0"/>
    <xf numFmtId="170" fontId="4" fillId="0" borderId="0" applyBorder="0"/>
    <xf numFmtId="170" fontId="4" fillId="0" borderId="0" applyBorder="0"/>
    <xf numFmtId="170" fontId="4" fillId="0" borderId="0" applyBorder="0"/>
    <xf numFmtId="170" fontId="4" fillId="0" borderId="0" applyBorder="0"/>
    <xf numFmtId="170" fontId="4" fillId="0" borderId="0" applyBorder="0"/>
    <xf numFmtId="170" fontId="4" fillId="0" borderId="0" applyBorder="0"/>
    <xf numFmtId="166" fontId="11" fillId="3" borderId="0" applyNumberFormat="0" applyBorder="0" applyAlignment="0" applyProtection="0"/>
    <xf numFmtId="166" fontId="11" fillId="4" borderId="0" applyNumberFormat="0" applyBorder="0" applyAlignment="0" applyProtection="0"/>
    <xf numFmtId="166" fontId="11" fillId="5" borderId="0" applyNumberFormat="0" applyBorder="0" applyAlignment="0" applyProtection="0"/>
    <xf numFmtId="166" fontId="11" fillId="6" borderId="0" applyNumberFormat="0" applyBorder="0" applyAlignment="0" applyProtection="0"/>
    <xf numFmtId="166" fontId="11" fillId="7" borderId="0" applyNumberFormat="0" applyBorder="0" applyAlignment="0" applyProtection="0"/>
    <xf numFmtId="166" fontId="11" fillId="8" borderId="0" applyNumberFormat="0" applyBorder="0" applyAlignment="0" applyProtection="0"/>
    <xf numFmtId="166" fontId="11" fillId="9" borderId="0" applyNumberFormat="0" applyBorder="0" applyAlignment="0" applyProtection="0"/>
    <xf numFmtId="166" fontId="11" fillId="10" borderId="0" applyNumberFormat="0" applyBorder="0" applyAlignment="0" applyProtection="0"/>
    <xf numFmtId="166" fontId="11" fillId="11" borderId="0" applyNumberFormat="0" applyBorder="0" applyAlignment="0" applyProtection="0"/>
    <xf numFmtId="166" fontId="11" fillId="6" borderId="0" applyNumberFormat="0" applyBorder="0" applyAlignment="0" applyProtection="0"/>
    <xf numFmtId="166" fontId="11" fillId="9" borderId="0" applyNumberFormat="0" applyBorder="0" applyAlignment="0" applyProtection="0"/>
    <xf numFmtId="166" fontId="11" fillId="12" borderId="0" applyNumberFormat="0" applyBorder="0" applyAlignment="0" applyProtection="0"/>
    <xf numFmtId="166" fontId="12" fillId="13" borderId="0" applyNumberFormat="0" applyBorder="0" applyAlignment="0" applyProtection="0"/>
    <xf numFmtId="0" fontId="21" fillId="8" borderId="7" applyNumberFormat="0" applyAlignment="0" applyProtection="0"/>
    <xf numFmtId="166" fontId="12" fillId="10" borderId="0" applyNumberFormat="0" applyBorder="0" applyAlignment="0" applyProtection="0"/>
    <xf numFmtId="166" fontId="12" fillId="11" borderId="0" applyNumberFormat="0" applyBorder="0" applyAlignment="0" applyProtection="0"/>
    <xf numFmtId="166" fontId="12" fillId="14" borderId="0" applyNumberFormat="0" applyBorder="0" applyAlignment="0" applyProtection="0"/>
    <xf numFmtId="166" fontId="12" fillId="15" borderId="0" applyNumberFormat="0" applyBorder="0" applyAlignment="0" applyProtection="0"/>
    <xf numFmtId="166" fontId="12" fillId="16" borderId="0" applyNumberFormat="0" applyBorder="0" applyAlignment="0" applyProtection="0"/>
    <xf numFmtId="166" fontId="12" fillId="17" borderId="0" applyNumberFormat="0" applyBorder="0" applyAlignment="0" applyProtection="0"/>
    <xf numFmtId="166" fontId="12" fillId="18" borderId="0" applyNumberFormat="0" applyBorder="0" applyAlignment="0" applyProtection="0"/>
    <xf numFmtId="166" fontId="12" fillId="19" borderId="0" applyNumberFormat="0" applyBorder="0" applyAlignment="0" applyProtection="0"/>
    <xf numFmtId="166" fontId="12" fillId="14" borderId="0" applyNumberFormat="0" applyBorder="0" applyAlignment="0" applyProtection="0"/>
    <xf numFmtId="166" fontId="12" fillId="15" borderId="0" applyNumberFormat="0" applyBorder="0" applyAlignment="0" applyProtection="0"/>
    <xf numFmtId="166" fontId="12" fillId="20" borderId="0" applyNumberFormat="0" applyBorder="0" applyAlignment="0" applyProtection="0"/>
    <xf numFmtId="166" fontId="48" fillId="0" borderId="0"/>
    <xf numFmtId="166" fontId="13" fillId="4" borderId="0" applyNumberFormat="0" applyBorder="0" applyAlignment="0" applyProtection="0"/>
    <xf numFmtId="166" fontId="36" fillId="0" borderId="0" applyNumberFormat="0" applyFill="0" applyBorder="0" applyAlignment="0" applyProtection="0"/>
    <xf numFmtId="38" fontId="4" fillId="0" borderId="0">
      <alignment horizontal="right"/>
    </xf>
    <xf numFmtId="38" fontId="4" fillId="0" borderId="0">
      <alignment horizontal="right"/>
    </xf>
    <xf numFmtId="38" fontId="4" fillId="0" borderId="0">
      <alignment horizontal="right"/>
    </xf>
    <xf numFmtId="166" fontId="28" fillId="0" borderId="0" applyFill="0">
      <alignment horizontal="center"/>
    </xf>
    <xf numFmtId="166" fontId="50" fillId="0" borderId="0" applyFill="0">
      <alignment vertical="top"/>
    </xf>
    <xf numFmtId="166" fontId="10" fillId="0" borderId="0" applyFill="0">
      <alignment horizontal="left" vertical="top"/>
    </xf>
    <xf numFmtId="166" fontId="4" fillId="0" borderId="0" applyNumberFormat="0" applyFont="0" applyAlignment="0"/>
    <xf numFmtId="0" fontId="4" fillId="0" borderId="0" applyNumberFormat="0" applyFont="0" applyAlignment="0"/>
    <xf numFmtId="166" fontId="50" fillId="0" borderId="0" applyFill="0">
      <alignment wrapText="1"/>
    </xf>
    <xf numFmtId="166" fontId="10" fillId="0" borderId="0" applyFill="0">
      <alignment horizontal="left" vertical="top" wrapText="1"/>
    </xf>
    <xf numFmtId="166" fontId="51" fillId="0" borderId="0" applyNumberFormat="0" applyFont="0" applyAlignment="0">
      <alignment horizontal="center"/>
    </xf>
    <xf numFmtId="166" fontId="52" fillId="0" borderId="0" applyFill="0">
      <alignment vertical="top" wrapText="1"/>
    </xf>
    <xf numFmtId="166" fontId="7" fillId="0" borderId="0" applyFill="0">
      <alignment horizontal="left" vertical="top" wrapText="1"/>
    </xf>
    <xf numFmtId="3" fontId="78" fillId="0" borderId="1" applyProtection="0"/>
    <xf numFmtId="166" fontId="51" fillId="0" borderId="0" applyNumberFormat="0" applyFont="0" applyAlignment="0">
      <alignment horizontal="center"/>
    </xf>
    <xf numFmtId="166" fontId="53" fillId="0" borderId="0" applyFill="0">
      <alignment vertical="center" wrapText="1"/>
    </xf>
    <xf numFmtId="166" fontId="8" fillId="0" borderId="0">
      <alignment horizontal="left" vertical="center" wrapText="1"/>
    </xf>
    <xf numFmtId="166" fontId="51" fillId="0" borderId="0" applyNumberFormat="0" applyFont="0" applyAlignment="0">
      <alignment horizontal="center"/>
    </xf>
    <xf numFmtId="166" fontId="29" fillId="0" borderId="0" applyFill="0">
      <alignment horizontal="center" vertical="center" wrapText="1"/>
    </xf>
    <xf numFmtId="166" fontId="4" fillId="0" borderId="0" applyFill="0">
      <alignment horizontal="center" vertical="center" wrapText="1"/>
    </xf>
    <xf numFmtId="166" fontId="51" fillId="0" borderId="0" applyNumberFormat="0" applyFont="0" applyAlignment="0">
      <alignment horizontal="center"/>
    </xf>
    <xf numFmtId="166" fontId="55" fillId="0" borderId="0" applyFill="0">
      <alignment horizontal="center" vertical="center" wrapText="1"/>
    </xf>
    <xf numFmtId="166" fontId="56" fillId="0" borderId="0" applyFill="0">
      <alignment horizontal="center" vertical="center" wrapText="1"/>
    </xf>
    <xf numFmtId="166" fontId="51" fillId="0" borderId="0" applyNumberFormat="0" applyFont="0" applyAlignment="0">
      <alignment horizontal="center"/>
    </xf>
    <xf numFmtId="166" fontId="57" fillId="0" borderId="0">
      <alignment horizontal="center" wrapText="1"/>
    </xf>
    <xf numFmtId="166" fontId="58" fillId="0" borderId="0" applyFill="0">
      <alignment horizontal="center" wrapText="1"/>
    </xf>
    <xf numFmtId="166" fontId="14" fillId="21" borderId="7" applyNumberFormat="0" applyAlignment="0" applyProtection="0"/>
    <xf numFmtId="166" fontId="15" fillId="22" borderId="8" applyNumberFormat="0" applyAlignment="0" applyProtection="0"/>
    <xf numFmtId="170" fontId="33" fillId="0" borderId="0" applyFont="0" applyFill="0" applyBorder="0" applyAlignment="0" applyProtection="0"/>
    <xf numFmtId="170"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75" fontId="4" fillId="0" borderId="2">
      <alignment horizontal="center"/>
    </xf>
    <xf numFmtId="175" fontId="4" fillId="0" borderId="2">
      <alignment horizont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7"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6" fillId="0" borderId="0" applyNumberFormat="0" applyFill="0" applyBorder="0" applyAlignment="0" applyProtection="0"/>
    <xf numFmtId="166" fontId="59" fillId="0" borderId="0"/>
    <xf numFmtId="166" fontId="60" fillId="0" borderId="0"/>
    <xf numFmtId="166" fontId="17" fillId="5" borderId="0" applyNumberFormat="0" applyBorder="0" applyAlignment="0" applyProtection="0"/>
    <xf numFmtId="0" fontId="67" fillId="0" borderId="0">
      <alignment horizontal="left"/>
    </xf>
    <xf numFmtId="166" fontId="7" fillId="0" borderId="9" applyNumberFormat="0" applyAlignment="0" applyProtection="0">
      <alignment horizontal="left" vertical="center"/>
    </xf>
    <xf numFmtId="166" fontId="67" fillId="0" borderId="0">
      <alignment horizontal="left"/>
    </xf>
    <xf numFmtId="0" fontId="7" fillId="0" borderId="9" applyNumberFormat="0" applyAlignment="0" applyProtection="0">
      <alignment horizontal="left" vertical="center"/>
    </xf>
    <xf numFmtId="166" fontId="7" fillId="0" borderId="10">
      <alignment horizontal="left" vertical="center"/>
    </xf>
    <xf numFmtId="37" fontId="28" fillId="27" borderId="0" applyNumberFormat="0" applyBorder="0" applyAlignment="0" applyProtection="0"/>
    <xf numFmtId="166" fontId="18" fillId="0" borderId="11" applyNumberFormat="0" applyFill="0" applyAlignment="0" applyProtection="0"/>
    <xf numFmtId="166" fontId="19" fillId="0" borderId="12" applyNumberFormat="0" applyFill="0" applyAlignment="0" applyProtection="0"/>
    <xf numFmtId="166" fontId="20" fillId="0" borderId="13" applyNumberFormat="0" applyFill="0" applyAlignment="0" applyProtection="0"/>
    <xf numFmtId="0" fontId="4" fillId="0" borderId="0" applyNumberFormat="0" applyFill="0" applyBorder="0" applyProtection="0">
      <alignment horizontal="right" wrapText="1"/>
    </xf>
    <xf numFmtId="166" fontId="20" fillId="0" borderId="0" applyNumberFormat="0" applyFill="0" applyBorder="0" applyAlignment="0" applyProtection="0"/>
    <xf numFmtId="166" fontId="38" fillId="0" borderId="0">
      <alignment horizontal="center"/>
    </xf>
    <xf numFmtId="167" fontId="4" fillId="0" borderId="0"/>
    <xf numFmtId="167" fontId="4" fillId="0" borderId="0"/>
    <xf numFmtId="167" fontId="4" fillId="0" borderId="0"/>
    <xf numFmtId="167" fontId="4" fillId="0" borderId="0"/>
    <xf numFmtId="180" fontId="68" fillId="29" borderId="0" applyFont="0" applyBorder="0" applyAlignment="0">
      <alignment horizontal="center"/>
    </xf>
    <xf numFmtId="166" fontId="21" fillId="8" borderId="7" applyNumberFormat="0" applyAlignment="0" applyProtection="0"/>
    <xf numFmtId="166" fontId="21" fillId="8" borderId="7" applyNumberFormat="0" applyAlignment="0" applyProtection="0"/>
    <xf numFmtId="166" fontId="21" fillId="8" borderId="7" applyNumberFormat="0" applyAlignment="0" applyProtection="0"/>
    <xf numFmtId="166" fontId="21" fillId="8" borderId="7" applyNumberFormat="0" applyAlignment="0" applyProtection="0"/>
    <xf numFmtId="166" fontId="21" fillId="8" borderId="7" applyNumberFormat="0" applyAlignment="0" applyProtection="0"/>
    <xf numFmtId="166" fontId="21" fillId="8" borderId="7" applyNumberFormat="0" applyAlignment="0" applyProtection="0"/>
    <xf numFmtId="0" fontId="28" fillId="2" borderId="0"/>
    <xf numFmtId="166" fontId="28" fillId="2" borderId="0"/>
    <xf numFmtId="0" fontId="28" fillId="2" borderId="0"/>
    <xf numFmtId="166" fontId="28" fillId="2" borderId="0"/>
    <xf numFmtId="0" fontId="28" fillId="2" borderId="0"/>
    <xf numFmtId="166" fontId="28" fillId="2" borderId="0"/>
    <xf numFmtId="166" fontId="22" fillId="0" borderId="14" applyNumberFormat="0" applyFill="0" applyAlignment="0" applyProtection="0"/>
    <xf numFmtId="178" fontId="69" fillId="0" borderId="0"/>
    <xf numFmtId="185" fontId="4" fillId="0" borderId="0" applyFill="0" applyBorder="0" applyAlignment="0" applyProtection="0">
      <alignment wrapText="1"/>
    </xf>
    <xf numFmtId="166" fontId="23" fillId="24" borderId="0" applyNumberFormat="0" applyBorder="0" applyAlignment="0" applyProtection="0"/>
    <xf numFmtId="166" fontId="49" fillId="0" borderId="0" applyNumberFormat="0" applyFill="0" applyAlignment="0" applyProtection="0"/>
    <xf numFmtId="37" fontId="40" fillId="0" borderId="0"/>
    <xf numFmtId="37" fontId="40" fillId="0" borderId="0"/>
    <xf numFmtId="0" fontId="4" fillId="0" borderId="0"/>
    <xf numFmtId="0" fontId="4" fillId="0" borderId="0"/>
    <xf numFmtId="0" fontId="2" fillId="0" borderId="0"/>
    <xf numFmtId="166" fontId="2" fillId="0" borderId="0"/>
    <xf numFmtId="166" fontId="11" fillId="0" borderId="0"/>
    <xf numFmtId="166" fontId="4" fillId="0" borderId="0"/>
    <xf numFmtId="166" fontId="11" fillId="0" borderId="0"/>
    <xf numFmtId="0" fontId="4" fillId="0" borderId="0"/>
    <xf numFmtId="166" fontId="4" fillId="0" borderId="0"/>
    <xf numFmtId="166" fontId="4" fillId="0" borderId="0"/>
    <xf numFmtId="0" fontId="2" fillId="0" borderId="0"/>
    <xf numFmtId="166" fontId="11" fillId="0" borderId="0"/>
    <xf numFmtId="166" fontId="4" fillId="0" borderId="0"/>
    <xf numFmtId="166" fontId="4" fillId="0" borderId="0"/>
    <xf numFmtId="166" fontId="4" fillId="0" borderId="0"/>
    <xf numFmtId="0" fontId="4" fillId="0" borderId="0"/>
    <xf numFmtId="166" fontId="4" fillId="0" borderId="0"/>
    <xf numFmtId="166" fontId="4" fillId="0" borderId="2">
      <alignment horizontal="center" wrapText="1"/>
    </xf>
    <xf numFmtId="0" fontId="72" fillId="0" borderId="0"/>
    <xf numFmtId="174" fontId="6" fillId="0" borderId="2" applyFont="0">
      <alignment horizontal="center"/>
    </xf>
    <xf numFmtId="174" fontId="6" fillId="0" borderId="2" applyFont="0">
      <alignment horizontal="center"/>
    </xf>
    <xf numFmtId="0" fontId="4" fillId="25" borderId="15" applyNumberFormat="0" applyFont="0" applyAlignment="0" applyProtection="0"/>
    <xf numFmtId="166" fontId="4" fillId="25" borderId="15" applyNumberFormat="0" applyFont="0" applyAlignment="0" applyProtection="0"/>
    <xf numFmtId="166" fontId="11" fillId="25" borderId="15" applyNumberFormat="0" applyFont="0" applyAlignment="0" applyProtection="0"/>
    <xf numFmtId="1" fontId="4" fillId="0" borderId="2">
      <alignment horizontal="center"/>
    </xf>
    <xf numFmtId="1" fontId="4" fillId="0" borderId="2">
      <alignment horizontal="center"/>
    </xf>
    <xf numFmtId="166" fontId="24" fillId="21" borderId="16"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1" fontId="6" fillId="0" borderId="0"/>
    <xf numFmtId="0" fontId="33" fillId="0" borderId="0" applyNumberFormat="0" applyFont="0" applyFill="0" applyBorder="0" applyAlignment="0" applyProtection="0">
      <alignment horizontal="left"/>
    </xf>
    <xf numFmtId="166" fontId="33" fillId="0" borderId="0" applyNumberFormat="0" applyFont="0" applyFill="0" applyBorder="0" applyAlignment="0" applyProtection="0">
      <alignment horizontal="left"/>
    </xf>
    <xf numFmtId="166"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166"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166" fontId="33" fillId="0" borderId="0" applyNumberFormat="0" applyFont="0" applyFill="0" applyBorder="0" applyAlignment="0" applyProtection="0">
      <alignment horizontal="left"/>
    </xf>
    <xf numFmtId="15" fontId="33" fillId="0" borderId="0" applyFont="0" applyFill="0" applyBorder="0" applyAlignment="0" applyProtection="0"/>
    <xf numFmtId="15" fontId="33" fillId="0" borderId="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0" fontId="42" fillId="0" borderId="3">
      <alignment horizontal="center"/>
    </xf>
    <xf numFmtId="166" fontId="42" fillId="0" borderId="3">
      <alignment horizontal="center"/>
    </xf>
    <xf numFmtId="166" fontId="42" fillId="0" borderId="3">
      <alignment horizontal="center"/>
    </xf>
    <xf numFmtId="0" fontId="42" fillId="0" borderId="3">
      <alignment horizontal="center"/>
    </xf>
    <xf numFmtId="166" fontId="42" fillId="0" borderId="3">
      <alignment horizontal="center"/>
    </xf>
    <xf numFmtId="0" fontId="42" fillId="0" borderId="3">
      <alignment horizontal="center"/>
    </xf>
    <xf numFmtId="166" fontId="42" fillId="0" borderId="3">
      <alignment horizontal="center"/>
    </xf>
    <xf numFmtId="0" fontId="42" fillId="0" borderId="3">
      <alignment horizontal="center"/>
    </xf>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187" fontId="30" fillId="30" borderId="18">
      <alignment horizontal="center" vertical="center"/>
    </xf>
    <xf numFmtId="0" fontId="33" fillId="26" borderId="0" applyNumberFormat="0" applyFont="0" applyBorder="0" applyAlignment="0" applyProtection="0"/>
    <xf numFmtId="166" fontId="33" fillId="26" borderId="0" applyNumberFormat="0" applyFont="0" applyBorder="0" applyAlignment="0" applyProtection="0"/>
    <xf numFmtId="166" fontId="33" fillId="26" borderId="0" applyNumberFormat="0" applyFont="0" applyBorder="0" applyAlignment="0" applyProtection="0"/>
    <xf numFmtId="166" fontId="33" fillId="26" borderId="0" applyNumberFormat="0" applyFont="0" applyBorder="0" applyAlignment="0" applyProtection="0"/>
    <xf numFmtId="0" fontId="33" fillId="26" borderId="0" applyNumberFormat="0" applyFont="0" applyBorder="0" applyAlignment="0" applyProtection="0"/>
    <xf numFmtId="166" fontId="33" fillId="26" borderId="0" applyNumberFormat="0" applyFont="0" applyBorder="0" applyAlignment="0" applyProtection="0"/>
    <xf numFmtId="166" fontId="54" fillId="0" borderId="0">
      <alignment horizontal="left"/>
    </xf>
    <xf numFmtId="166" fontId="28" fillId="0" borderId="0" applyFill="0">
      <alignment horizontal="left"/>
    </xf>
    <xf numFmtId="166" fontId="6" fillId="0" borderId="2" applyNumberFormat="0" applyFont="0" applyBorder="0">
      <alignment horizontal="right"/>
    </xf>
    <xf numFmtId="0" fontId="6" fillId="0" borderId="2" applyNumberFormat="0" applyFont="0" applyBorder="0">
      <alignment horizontal="right"/>
    </xf>
    <xf numFmtId="166" fontId="62" fillId="0" borderId="0" applyFill="0"/>
    <xf numFmtId="166" fontId="28" fillId="0" borderId="0" applyFill="0">
      <alignment horizontal="left"/>
    </xf>
    <xf numFmtId="166" fontId="4" fillId="0" borderId="0" applyNumberFormat="0" applyFont="0" applyBorder="0" applyAlignment="0"/>
    <xf numFmtId="0" fontId="4" fillId="0" borderId="0" applyNumberFormat="0" applyFont="0" applyBorder="0" applyAlignment="0"/>
    <xf numFmtId="166" fontId="52" fillId="0" borderId="0" applyFill="0">
      <alignment horizontal="left" indent="1"/>
    </xf>
    <xf numFmtId="166" fontId="54" fillId="0" borderId="0" applyFill="0">
      <alignment horizontal="left"/>
    </xf>
    <xf numFmtId="166" fontId="4" fillId="0" borderId="0" applyNumberFormat="0" applyFont="0" applyFill="0" applyBorder="0" applyAlignment="0"/>
    <xf numFmtId="0" fontId="4" fillId="0" borderId="0" applyNumberFormat="0" applyFont="0" applyFill="0" applyBorder="0" applyAlignment="0"/>
    <xf numFmtId="166" fontId="52" fillId="0" borderId="0" applyFill="0">
      <alignment horizontal="left" indent="2"/>
    </xf>
    <xf numFmtId="166" fontId="28" fillId="0" borderId="0" applyFill="0">
      <alignment horizontal="left"/>
    </xf>
    <xf numFmtId="0" fontId="21" fillId="8" borderId="7" applyNumberFormat="0" applyAlignment="0" applyProtection="0"/>
    <xf numFmtId="166" fontId="4" fillId="0" borderId="0" applyNumberFormat="0" applyFont="0" applyBorder="0" applyAlignment="0"/>
    <xf numFmtId="0" fontId="4" fillId="0" borderId="0" applyNumberFormat="0" applyFont="0" applyBorder="0" applyAlignment="0"/>
    <xf numFmtId="166" fontId="63" fillId="0" borderId="0">
      <alignment horizontal="left" indent="3"/>
    </xf>
    <xf numFmtId="166" fontId="28" fillId="0" borderId="0" applyFill="0">
      <alignment horizontal="left"/>
    </xf>
    <xf numFmtId="166" fontId="4" fillId="0" borderId="0" applyNumberFormat="0" applyFont="0" applyBorder="0" applyAlignment="0"/>
    <xf numFmtId="0" fontId="4" fillId="0" borderId="0" applyNumberFormat="0" applyFont="0" applyBorder="0" applyAlignment="0"/>
    <xf numFmtId="166" fontId="29" fillId="0" borderId="0">
      <alignment horizontal="left" indent="4"/>
    </xf>
    <xf numFmtId="166" fontId="28" fillId="0" borderId="0" applyFill="0">
      <alignment horizontal="left"/>
    </xf>
    <xf numFmtId="166" fontId="4" fillId="0" borderId="0" applyNumberFormat="0" applyFont="0" applyBorder="0" applyAlignment="0"/>
    <xf numFmtId="0" fontId="4" fillId="0" borderId="0" applyNumberFormat="0" applyFont="0" applyBorder="0" applyAlignment="0"/>
    <xf numFmtId="166" fontId="55" fillId="0" borderId="0">
      <alignment horizontal="left" indent="5"/>
    </xf>
    <xf numFmtId="166" fontId="54" fillId="0" borderId="0" applyFill="0">
      <alignment horizontal="left"/>
    </xf>
    <xf numFmtId="166" fontId="4" fillId="0" borderId="0" applyNumberFormat="0" applyFont="0" applyFill="0" applyBorder="0" applyAlignment="0"/>
    <xf numFmtId="0" fontId="4" fillId="0" borderId="0" applyNumberFormat="0" applyFont="0" applyFill="0" applyBorder="0" applyAlignment="0"/>
    <xf numFmtId="166" fontId="57" fillId="0" borderId="0" applyFill="0">
      <alignment horizontal="left" indent="6"/>
    </xf>
    <xf numFmtId="186" fontId="71" fillId="0" borderId="0" applyProtection="0"/>
    <xf numFmtId="166" fontId="54" fillId="0" borderId="0" applyFill="0">
      <alignment horizontal="left"/>
    </xf>
    <xf numFmtId="38" fontId="4" fillId="28" borderId="0" applyNumberFormat="0" applyFont="0" applyBorder="0" applyAlignment="0" applyProtection="0"/>
    <xf numFmtId="38" fontId="4" fillId="28" borderId="0" applyNumberFormat="0" applyFont="0" applyBorder="0" applyAlignment="0" applyProtection="0"/>
    <xf numFmtId="38" fontId="4" fillId="28" borderId="0" applyNumberFormat="0" applyFont="0" applyBorder="0" applyAlignment="0" applyProtection="0"/>
    <xf numFmtId="166" fontId="64" fillId="0" borderId="0" applyNumberFormat="0" applyAlignment="0">
      <alignment horizontal="centerContinuous"/>
    </xf>
    <xf numFmtId="166" fontId="49" fillId="0" borderId="4" applyNumberFormat="0" applyFill="0" applyAlignment="0" applyProtection="0"/>
    <xf numFmtId="0" fontId="70" fillId="0" borderId="0"/>
    <xf numFmtId="38" fontId="33" fillId="0" borderId="0" applyFont="0" applyFill="0" applyBorder="0" applyAlignment="0" applyProtection="0"/>
    <xf numFmtId="38" fontId="33" fillId="0" borderId="0" applyFont="0" applyFill="0" applyBorder="0" applyAlignment="0" applyProtection="0"/>
    <xf numFmtId="166" fontId="70" fillId="0" borderId="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166" fontId="44" fillId="0" borderId="0">
      <alignment vertical="top"/>
    </xf>
    <xf numFmtId="182" fontId="33" fillId="0" borderId="0"/>
    <xf numFmtId="182" fontId="33" fillId="0" borderId="0"/>
    <xf numFmtId="182" fontId="33" fillId="0" borderId="0"/>
    <xf numFmtId="183" fontId="4" fillId="0" borderId="0"/>
    <xf numFmtId="183" fontId="4" fillId="0" borderId="0"/>
    <xf numFmtId="183" fontId="4" fillId="0" borderId="0"/>
    <xf numFmtId="183" fontId="4" fillId="0" borderId="0"/>
    <xf numFmtId="184" fontId="4" fillId="0" borderId="0"/>
    <xf numFmtId="184" fontId="4" fillId="0" borderId="0"/>
    <xf numFmtId="184" fontId="4" fillId="0" borderId="0"/>
    <xf numFmtId="184" fontId="4" fillId="0" borderId="0"/>
    <xf numFmtId="166" fontId="25" fillId="0" borderId="0" applyNumberFormat="0" applyFill="0" applyBorder="0" applyAlignment="0" applyProtection="0"/>
    <xf numFmtId="166" fontId="26" fillId="0" borderId="17" applyNumberFormat="0" applyFill="0" applyAlignment="0" applyProtection="0"/>
    <xf numFmtId="0" fontId="66" fillId="0" borderId="0"/>
    <xf numFmtId="166" fontId="27" fillId="0" borderId="0" applyNumberFormat="0" applyFill="0" applyBorder="0" applyAlignment="0" applyProtection="0"/>
    <xf numFmtId="0" fontId="4" fillId="0" borderId="0"/>
    <xf numFmtId="0" fontId="1" fillId="0" borderId="0"/>
    <xf numFmtId="43" fontId="3" fillId="0" borderId="0" applyFont="0" applyFill="0" applyBorder="0" applyAlignment="0" applyProtection="0"/>
    <xf numFmtId="0" fontId="1" fillId="0" borderId="0"/>
    <xf numFmtId="0" fontId="2" fillId="0" borderId="0"/>
    <xf numFmtId="0" fontId="4" fillId="0" borderId="0"/>
    <xf numFmtId="0" fontId="2" fillId="0" borderId="0"/>
    <xf numFmtId="0" fontId="1" fillId="0" borderId="0"/>
    <xf numFmtId="0" fontId="1" fillId="0" borderId="0"/>
    <xf numFmtId="0" fontId="2" fillId="0" borderId="0"/>
    <xf numFmtId="43" fontId="3" fillId="0" borderId="0" applyFont="0" applyFill="0" applyBorder="0" applyAlignment="0" applyProtection="0"/>
    <xf numFmtId="0" fontId="4"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43" fontId="2"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74" fillId="0" borderId="0"/>
    <xf numFmtId="43" fontId="72" fillId="0" borderId="0" applyFont="0" applyFill="0" applyBorder="0" applyAlignment="0" applyProtection="0"/>
    <xf numFmtId="0" fontId="75" fillId="0" borderId="0" applyNumberFormat="0" applyFill="0" applyBorder="0" applyAlignment="0" applyProtection="0"/>
    <xf numFmtId="0" fontId="76" fillId="0" borderId="1" applyNumberFormat="0" applyFill="0" applyAlignment="0" applyProtection="0"/>
    <xf numFmtId="0" fontId="4" fillId="0" borderId="0"/>
    <xf numFmtId="188" fontId="4" fillId="0" borderId="0">
      <protection locked="0"/>
    </xf>
    <xf numFmtId="190" fontId="4" fillId="0" borderId="0" applyFont="0" applyFill="0" applyBorder="0" applyAlignment="0" applyProtection="0"/>
    <xf numFmtId="189" fontId="4" fillId="0" borderId="0">
      <protection locked="0"/>
    </xf>
    <xf numFmtId="186" fontId="71" fillId="0" borderId="0" applyProtection="0"/>
    <xf numFmtId="0" fontId="66" fillId="0" borderId="0"/>
    <xf numFmtId="0" fontId="21" fillId="8" borderId="7" applyNumberFormat="0" applyAlignment="0" applyProtection="0"/>
    <xf numFmtId="0" fontId="21" fillId="8" borderId="7" applyNumberFormat="0" applyAlignment="0" applyProtection="0"/>
    <xf numFmtId="0" fontId="66" fillId="0" borderId="0"/>
    <xf numFmtId="0" fontId="66" fillId="0" borderId="0"/>
    <xf numFmtId="0" fontId="21" fillId="8" borderId="7" applyNumberFormat="0" applyAlignment="0" applyProtection="0"/>
    <xf numFmtId="191"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cellStyleXfs>
  <cellXfs count="38">
    <xf numFmtId="0" fontId="0" fillId="0" borderId="0" xfId="0"/>
    <xf numFmtId="14" fontId="0" fillId="0" borderId="0" xfId="0" applyNumberFormat="1"/>
    <xf numFmtId="4" fontId="0" fillId="0" borderId="0" xfId="0" applyNumberFormat="1"/>
    <xf numFmtId="44" fontId="0" fillId="0" borderId="0" xfId="2" applyFont="1"/>
    <xf numFmtId="0" fontId="66" fillId="0" borderId="0" xfId="579"/>
    <xf numFmtId="0" fontId="2" fillId="0" borderId="0" xfId="6" applyFont="1"/>
    <xf numFmtId="43" fontId="66" fillId="0" borderId="0" xfId="8" applyFont="1" applyFill="1" applyBorder="1"/>
    <xf numFmtId="0" fontId="2" fillId="0" borderId="0" xfId="6" applyFont="1" applyFill="1" applyBorder="1"/>
    <xf numFmtId="43" fontId="66" fillId="0" borderId="4" xfId="8" applyFont="1" applyFill="1" applyBorder="1"/>
    <xf numFmtId="0" fontId="0" fillId="0" borderId="0" xfId="0" applyAlignment="1">
      <alignment horizontal="center"/>
    </xf>
    <xf numFmtId="44" fontId="0" fillId="0" borderId="0" xfId="2" applyFont="1" applyAlignment="1">
      <alignment horizontal="center"/>
    </xf>
    <xf numFmtId="3" fontId="0" fillId="0" borderId="0" xfId="0" applyNumberFormat="1" applyAlignment="1">
      <alignment horizontal="center"/>
    </xf>
    <xf numFmtId="0" fontId="79" fillId="0" borderId="0" xfId="0" applyFont="1" applyAlignment="1">
      <alignment horizontal="center"/>
    </xf>
    <xf numFmtId="0" fontId="80" fillId="0" borderId="0" xfId="0" applyFont="1" applyAlignment="1">
      <alignment horizontal="center"/>
    </xf>
    <xf numFmtId="192" fontId="0" fillId="0" borderId="0" xfId="2" applyNumberFormat="1" applyFont="1" applyAlignment="1">
      <alignment horizontal="center"/>
    </xf>
    <xf numFmtId="192" fontId="0" fillId="0" borderId="0" xfId="0" applyNumberFormat="1" applyAlignment="1">
      <alignment horizontal="center"/>
    </xf>
    <xf numFmtId="49" fontId="0" fillId="0" borderId="0" xfId="2" applyNumberFormat="1" applyFont="1" applyAlignment="1">
      <alignment horizontal="center"/>
    </xf>
    <xf numFmtId="17" fontId="0" fillId="0" borderId="0" xfId="0" applyNumberFormat="1"/>
    <xf numFmtId="0" fontId="0" fillId="31" borderId="19" xfId="0" applyFill="1" applyBorder="1" applyAlignment="1">
      <alignment vertical="center" wrapText="1"/>
    </xf>
    <xf numFmtId="44" fontId="0" fillId="0" borderId="0" xfId="0" applyNumberFormat="1"/>
    <xf numFmtId="193" fontId="0" fillId="0" borderId="0" xfId="1" applyNumberFormat="1" applyFont="1"/>
    <xf numFmtId="0" fontId="80" fillId="0" borderId="0" xfId="0" applyFont="1"/>
    <xf numFmtId="192" fontId="80" fillId="0" borderId="0" xfId="2" applyNumberFormat="1" applyFont="1" applyAlignment="1">
      <alignment horizontal="center"/>
    </xf>
    <xf numFmtId="194" fontId="0" fillId="0" borderId="0" xfId="729" applyNumberFormat="1" applyFont="1" applyAlignment="1">
      <alignment horizontal="center"/>
    </xf>
    <xf numFmtId="43" fontId="0" fillId="0" borderId="0" xfId="0" applyNumberFormat="1"/>
    <xf numFmtId="0" fontId="80" fillId="0" borderId="0" xfId="0" applyFont="1" applyFill="1" applyAlignment="1">
      <alignment horizontal="center"/>
    </xf>
    <xf numFmtId="0" fontId="0" fillId="0" borderId="0" xfId="0" applyFill="1"/>
    <xf numFmtId="14" fontId="0" fillId="0" borderId="0" xfId="0" applyNumberFormat="1" applyFill="1"/>
    <xf numFmtId="4" fontId="0" fillId="0" borderId="0" xfId="0" applyNumberFormat="1" applyFill="1"/>
    <xf numFmtId="49" fontId="3" fillId="2" borderId="1" xfId="3" applyNumberFormat="1" applyFont="1" applyFill="1" applyBorder="1"/>
    <xf numFmtId="43" fontId="2" fillId="0" borderId="0" xfId="3" applyNumberFormat="1"/>
    <xf numFmtId="0" fontId="2" fillId="0" borderId="0" xfId="3"/>
    <xf numFmtId="43" fontId="0" fillId="0" borderId="0" xfId="4" applyFont="1"/>
    <xf numFmtId="43" fontId="3" fillId="2" borderId="1" xfId="4" applyFont="1" applyFill="1" applyBorder="1"/>
    <xf numFmtId="49" fontId="2" fillId="0" borderId="0" xfId="3" applyNumberFormat="1"/>
    <xf numFmtId="14" fontId="2" fillId="0" borderId="0" xfId="3" applyNumberFormat="1"/>
    <xf numFmtId="43" fontId="0" fillId="0" borderId="20" xfId="4" applyFont="1" applyBorder="1"/>
    <xf numFmtId="192" fontId="0" fillId="0" borderId="0" xfId="0" applyNumberFormat="1"/>
  </cellXfs>
  <cellStyles count="730">
    <cellStyle name="%" xfId="12" xr:uid="{00000000-0005-0000-0000-000000000000}"/>
    <cellStyle name="% 2" xfId="218" xr:uid="{00000000-0005-0000-0000-000001000000}"/>
    <cellStyle name="% 2 2" xfId="219" xr:uid="{00000000-0005-0000-0000-000002000000}"/>
    <cellStyle name="% 2 3" xfId="220" xr:uid="{00000000-0005-0000-0000-000003000000}"/>
    <cellStyle name="% 3" xfId="221" xr:uid="{00000000-0005-0000-0000-000004000000}"/>
    <cellStyle name="% 3 2" xfId="222" xr:uid="{00000000-0005-0000-0000-000005000000}"/>
    <cellStyle name="% 4" xfId="223" xr:uid="{00000000-0005-0000-0000-000006000000}"/>
    <cellStyle name="%_April 2011" xfId="224" xr:uid="{00000000-0005-0000-0000-000007000000}"/>
    <cellStyle name="%_Aug 2011" xfId="225" xr:uid="{00000000-0005-0000-0000-000008000000}"/>
    <cellStyle name="%_December 2010" xfId="226" xr:uid="{00000000-0005-0000-0000-000009000000}"/>
    <cellStyle name="%_February 2010" xfId="227" xr:uid="{00000000-0005-0000-0000-00000A000000}"/>
    <cellStyle name="%_January 2010" xfId="228" xr:uid="{00000000-0005-0000-0000-00000B000000}"/>
    <cellStyle name="%_July 2011" xfId="229" xr:uid="{00000000-0005-0000-0000-00000C000000}"/>
    <cellStyle name="%_November 2010" xfId="230" xr:uid="{00000000-0005-0000-0000-00000D000000}"/>
    <cellStyle name=";;;" xfId="9" xr:uid="{00000000-0005-0000-0000-00000E000000}"/>
    <cellStyle name="\" xfId="11" xr:uid="{00000000-0005-0000-0000-00000F000000}"/>
    <cellStyle name="\ 2" xfId="231" xr:uid="{00000000-0005-0000-0000-000010000000}"/>
    <cellStyle name="\_bluebirdacdil13" xfId="13" xr:uid="{00000000-0005-0000-0000-000011000000}"/>
    <cellStyle name="\_bluebirdacdil13 2" xfId="232" xr:uid="{00000000-0005-0000-0000-000012000000}"/>
    <cellStyle name="\_data" xfId="14" xr:uid="{00000000-0005-0000-0000-000013000000}"/>
    <cellStyle name="\_data 2" xfId="233" xr:uid="{00000000-0005-0000-0000-000014000000}"/>
    <cellStyle name="\_ecomps7w" xfId="15" xr:uid="{00000000-0005-0000-0000-000015000000}"/>
    <cellStyle name="\_ecomps7w 2" xfId="234" xr:uid="{00000000-0005-0000-0000-000016000000}"/>
    <cellStyle name="\_equitycomps8" xfId="16" xr:uid="{00000000-0005-0000-0000-000017000000}"/>
    <cellStyle name="\_equitycomps8 2" xfId="235" xr:uid="{00000000-0005-0000-0000-000018000000}"/>
    <cellStyle name="\_equitycomps9" xfId="17" xr:uid="{00000000-0005-0000-0000-000019000000}"/>
    <cellStyle name="\_equitycomps9 2" xfId="236" xr:uid="{00000000-0005-0000-0000-00001A000000}"/>
    <cellStyle name="\_houston Isabel" xfId="18" xr:uid="{00000000-0005-0000-0000-00001B000000}"/>
    <cellStyle name="\_houston Isabel 2" xfId="237" xr:uid="{00000000-0005-0000-0000-00001C000000}"/>
    <cellStyle name="\_hybrid2" xfId="19" xr:uid="{00000000-0005-0000-0000-00001D000000}"/>
    <cellStyle name="\_hybrid2 2" xfId="239" xr:uid="{00000000-0005-0000-0000-00001E000000}"/>
    <cellStyle name="\_ITXCcomps" xfId="20" xr:uid="{00000000-0005-0000-0000-00001F000000}"/>
    <cellStyle name="\_ITXCcomps 2" xfId="241" xr:uid="{00000000-0005-0000-0000-000020000000}"/>
    <cellStyle name="\_newcomps16" xfId="21" xr:uid="{00000000-0005-0000-0000-000021000000}"/>
    <cellStyle name="\_newcomps16 2" xfId="242" xr:uid="{00000000-0005-0000-0000-000022000000}"/>
    <cellStyle name="\_ravenpitch3" xfId="22" xr:uid="{00000000-0005-0000-0000-000023000000}"/>
    <cellStyle name="\_ravenpitch3 2" xfId="243" xr:uid="{00000000-0005-0000-0000-000024000000}"/>
    <cellStyle name="\_ravenpitch32" xfId="23" xr:uid="{00000000-0005-0000-0000-000025000000}"/>
    <cellStyle name="\_ravenpitch32 2" xfId="245" xr:uid="{00000000-0005-0000-0000-000026000000}"/>
    <cellStyle name="_033103 13 week CF1" xfId="24" xr:uid="{00000000-0005-0000-0000-000027000000}"/>
    <cellStyle name="_033103 13 week CF1 2" xfId="247" xr:uid="{00000000-0005-0000-0000-000028000000}"/>
    <cellStyle name="_033103 13 week CF1 3" xfId="248" xr:uid="{00000000-0005-0000-0000-000029000000}"/>
    <cellStyle name="_181000-189000" xfId="25" xr:uid="{00000000-0005-0000-0000-00002A000000}"/>
    <cellStyle name="_181000-189000 2" xfId="249" xr:uid="{00000000-0005-0000-0000-00002B000000}"/>
    <cellStyle name="_181000-189000 3" xfId="250" xr:uid="{00000000-0005-0000-0000-00002C000000}"/>
    <cellStyle name="_2002  What- No Cap X Morgan" xfId="26" xr:uid="{00000000-0005-0000-0000-00002D000000}"/>
    <cellStyle name="_2002  What- No Cap X Morgan 2" xfId="251" xr:uid="{00000000-0005-0000-0000-00002E000000}"/>
    <cellStyle name="_2002  What- No Cap X Morgan 3" xfId="252" xr:uid="{00000000-0005-0000-0000-00002F000000}"/>
    <cellStyle name="_Baseline Rollforward Support 050817" xfId="27" xr:uid="{00000000-0005-0000-0000-000030000000}"/>
    <cellStyle name="_Baseline Rollforward Support 050817 2" xfId="253" xr:uid="{00000000-0005-0000-0000-000031000000}"/>
    <cellStyle name="_Baseline Rollforward Support 050817 3" xfId="254" xr:uid="{00000000-0005-0000-0000-000032000000}"/>
    <cellStyle name="_Cabernet Valuation Backup" xfId="28" xr:uid="{00000000-0005-0000-0000-000033000000}"/>
    <cellStyle name="_Cabernet Valuation Backup 2" xfId="255" xr:uid="{00000000-0005-0000-0000-000034000000}"/>
    <cellStyle name="_Cabernet Valuation Backup 3" xfId="256" xr:uid="{00000000-0005-0000-0000-000035000000}"/>
    <cellStyle name="_Cabernet Valuation Backup 4" xfId="257" xr:uid="{00000000-0005-0000-0000-000036000000}"/>
    <cellStyle name="_CSFB MergerCon D-CMS 5 18 02" xfId="29" xr:uid="{00000000-0005-0000-0000-000037000000}"/>
    <cellStyle name="_CSFB MergerCon D-CMS 5 18 02 2" xfId="258" xr:uid="{00000000-0005-0000-0000-000038000000}"/>
    <cellStyle name="_CSFB MergerCon D-CMS 5 18 02 3" xfId="259" xr:uid="{00000000-0005-0000-0000-000039000000}"/>
    <cellStyle name="_CSFB MergerCon D-CMS 5 18 02 4" xfId="260" xr:uid="{00000000-0005-0000-0000-00003A000000}"/>
    <cellStyle name="_EGTG_2003_YTD_Cash_Flow" xfId="30" xr:uid="{00000000-0005-0000-0000-00003B000000}"/>
    <cellStyle name="_EGTG_2003_YTD_Cash_Flow 2" xfId="261" xr:uid="{00000000-0005-0000-0000-00003C000000}"/>
    <cellStyle name="_EGTG_2003_YTD_Cash_Flow 3" xfId="262" xr:uid="{00000000-0005-0000-0000-00003D000000}"/>
    <cellStyle name="_Everest_Board_Book_2003_FINAL" xfId="31" xr:uid="{00000000-0005-0000-0000-00003E000000}"/>
    <cellStyle name="_Everest_Board_Book_2003_FINAL 2" xfId="263" xr:uid="{00000000-0005-0000-0000-00003F000000}"/>
    <cellStyle name="_Everest_Board_Book_2003_FINAL 3" xfId="264" xr:uid="{00000000-0005-0000-0000-000040000000}"/>
    <cellStyle name="_IS and EBITDA Reconciliation_vr7" xfId="32" xr:uid="{00000000-0005-0000-0000-000041000000}"/>
    <cellStyle name="_IS and EBITDA Reconciliation_vr7 2" xfId="265" xr:uid="{00000000-0005-0000-0000-000042000000}"/>
    <cellStyle name="_IS and EBITDA Reconciliation_vr7 3" xfId="266" xr:uid="{00000000-0005-0000-0000-000043000000}"/>
    <cellStyle name="_Oct03_Everest_Board_Financial_Operating_Report" xfId="33" xr:uid="{00000000-0005-0000-0000-000044000000}"/>
    <cellStyle name="_Oct03_Everest_Board_Financial_Operating_Report 2" xfId="267" xr:uid="{00000000-0005-0000-0000-000045000000}"/>
    <cellStyle name="_Oct03_Everest_Board_Financial_Operating_Report 3" xfId="268" xr:uid="{00000000-0005-0000-0000-000046000000}"/>
    <cellStyle name="_Project 132 CapEx Detail 2007-2014 Budget (2)" xfId="34" xr:uid="{00000000-0005-0000-0000-000047000000}"/>
    <cellStyle name="_Project 132 CapEx Detail 2007-2014 Budget (2) 2" xfId="269" xr:uid="{00000000-0005-0000-0000-000048000000}"/>
    <cellStyle name="_Project 132 CapEx Detail 2007-2014 Budget (2) 3" xfId="270" xr:uid="{00000000-0005-0000-0000-000049000000}"/>
    <cellStyle name="_Project 132 Capital Expenditures Detail" xfId="35" xr:uid="{00000000-0005-0000-0000-00004A000000}"/>
    <cellStyle name="_Project 132 Capital Expenditures Detail 2" xfId="271" xr:uid="{00000000-0005-0000-0000-00004B000000}"/>
    <cellStyle name="_Project 132 Capital Expenditures Detail 3" xfId="272" xr:uid="{00000000-0005-0000-0000-00004C000000}"/>
    <cellStyle name="_Purchase Price Allocation (2)" xfId="36" xr:uid="{00000000-0005-0000-0000-00004D000000}"/>
    <cellStyle name="_Purchase Price Allocation (2) 2" xfId="273" xr:uid="{00000000-0005-0000-0000-00004E000000}"/>
    <cellStyle name="_Purchase Price Allocation (2) 3" xfId="274" xr:uid="{00000000-0005-0000-0000-00004F000000}"/>
    <cellStyle name="_Purchase Price Allocation (2)_April 2011" xfId="275" xr:uid="{00000000-0005-0000-0000-000050000000}"/>
    <cellStyle name="_Purchase Price Allocation (2)_Aug 2011" xfId="276" xr:uid="{00000000-0005-0000-0000-000051000000}"/>
    <cellStyle name="_Purchase Price Allocation (2)_December 2010" xfId="277" xr:uid="{00000000-0005-0000-0000-000052000000}"/>
    <cellStyle name="_Purchase Price Allocation (2)_February 2010" xfId="278" xr:uid="{00000000-0005-0000-0000-000053000000}"/>
    <cellStyle name="_Purchase Price Allocation (2)_January 2010" xfId="279" xr:uid="{00000000-0005-0000-0000-000054000000}"/>
    <cellStyle name="_Purchase Price Allocation (2)_July 2011" xfId="280" xr:uid="{00000000-0005-0000-0000-000055000000}"/>
    <cellStyle name="_Purchase Price Allocation (2)_November 2010" xfId="281" xr:uid="{00000000-0005-0000-0000-000056000000}"/>
    <cellStyle name="_Rating Agency Analysis v2" xfId="37" xr:uid="{00000000-0005-0000-0000-000057000000}"/>
    <cellStyle name="_Rating Agency Analysis v2 2" xfId="282" xr:uid="{00000000-0005-0000-0000-000058000000}"/>
    <cellStyle name="_Rating Agency Analysis v2 3" xfId="283" xr:uid="{00000000-0005-0000-0000-000059000000}"/>
    <cellStyle name="_Rating Agency Analysis v2_April 2011" xfId="284" xr:uid="{00000000-0005-0000-0000-00005A000000}"/>
    <cellStyle name="_Rating Agency Analysis v2_Aug 2011" xfId="285" xr:uid="{00000000-0005-0000-0000-00005B000000}"/>
    <cellStyle name="_Rating Agency Analysis v2_December 2010" xfId="286" xr:uid="{00000000-0005-0000-0000-00005C000000}"/>
    <cellStyle name="_Rating Agency Analysis v2_February 2010" xfId="287" xr:uid="{00000000-0005-0000-0000-00005D000000}"/>
    <cellStyle name="_Rating Agency Analysis v2_January 2010" xfId="288" xr:uid="{00000000-0005-0000-0000-00005E000000}"/>
    <cellStyle name="_Rating Agency Analysis v2_July 2011" xfId="289" xr:uid="{00000000-0005-0000-0000-00005F000000}"/>
    <cellStyle name="_Rating Agency Analysis v2_November 2010" xfId="290" xr:uid="{00000000-0005-0000-0000-000060000000}"/>
    <cellStyle name="_Semco Model 5-03-03_v2" xfId="38" xr:uid="{00000000-0005-0000-0000-000061000000}"/>
    <cellStyle name="_Semco Model 5-03-03_v2 2" xfId="291" xr:uid="{00000000-0005-0000-0000-000062000000}"/>
    <cellStyle name="_Semco Model 5-03-03_v2 3" xfId="292" xr:uid="{00000000-0005-0000-0000-000063000000}"/>
    <cellStyle name="_Semco Model 5-03-03_v21" xfId="39" xr:uid="{00000000-0005-0000-0000-000064000000}"/>
    <cellStyle name="_Semco Model 5-03-03_v21 2" xfId="293" xr:uid="{00000000-0005-0000-0000-000065000000}"/>
    <cellStyle name="_Semco Model 5-03-03_v21 3" xfId="294" xr:uid="{00000000-0005-0000-0000-000066000000}"/>
    <cellStyle name="_Semco Model 7-21-03" xfId="40" xr:uid="{00000000-0005-0000-0000-000067000000}"/>
    <cellStyle name="_Semco Model 7-21-03 2" xfId="295" xr:uid="{00000000-0005-0000-0000-000068000000}"/>
    <cellStyle name="_Semco Model 7-21-03 3" xfId="296" xr:uid="{00000000-0005-0000-0000-000069000000}"/>
    <cellStyle name="_Semco Model 7-21-03_April 2011" xfId="297" xr:uid="{00000000-0005-0000-0000-00006A000000}"/>
    <cellStyle name="_Semco Model 7-21-03_Aug 2011" xfId="298" xr:uid="{00000000-0005-0000-0000-00006B000000}"/>
    <cellStyle name="_Semco Model 7-21-03_December 2010" xfId="299" xr:uid="{00000000-0005-0000-0000-00006C000000}"/>
    <cellStyle name="_Semco Model 7-21-03_February 2010" xfId="300" xr:uid="{00000000-0005-0000-0000-00006D000000}"/>
    <cellStyle name="_Semco Model 7-21-03_January 2010" xfId="301" xr:uid="{00000000-0005-0000-0000-00006E000000}"/>
    <cellStyle name="_Semco Model 7-21-03_July 2011" xfId="302" xr:uid="{00000000-0005-0000-0000-00006F000000}"/>
    <cellStyle name="_Semco Model 7-21-03_November 2010" xfId="303" xr:uid="{00000000-0005-0000-0000-000070000000}"/>
    <cellStyle name="_Semco Model 8-11-03" xfId="41" xr:uid="{00000000-0005-0000-0000-000071000000}"/>
    <cellStyle name="_Semco Model 8-11-03 2" xfId="305" xr:uid="{00000000-0005-0000-0000-000072000000}"/>
    <cellStyle name="_Semco Model 8-11-03 3" xfId="306" xr:uid="{00000000-0005-0000-0000-000073000000}"/>
    <cellStyle name="_SpreadSM" xfId="42" xr:uid="{00000000-0005-0000-0000-000074000000}"/>
    <cellStyle name="_SpreadSM 2" xfId="307" xr:uid="{00000000-0005-0000-0000-000075000000}"/>
    <cellStyle name="_SpreadSM 3" xfId="308" xr:uid="{00000000-0005-0000-0000-000076000000}"/>
    <cellStyle name="_Vacation Hours 7-14-08 (2)" xfId="43" xr:uid="{00000000-0005-0000-0000-000077000000}"/>
    <cellStyle name="_Vacation Hours 7-14-08 (2) 2" xfId="309" xr:uid="{00000000-0005-0000-0000-000078000000}"/>
    <cellStyle name="_Vacation Hours 7-14-08 (2) 3" xfId="310" xr:uid="{00000000-0005-0000-0000-000079000000}"/>
    <cellStyle name="_WACC DLJ" xfId="44" xr:uid="{00000000-0005-0000-0000-00007A000000}"/>
    <cellStyle name="_WACC DLJ 2" xfId="311" xr:uid="{00000000-0005-0000-0000-00007B000000}"/>
    <cellStyle name="£ BP" xfId="46" xr:uid="{00000000-0005-0000-0000-00007C000000}"/>
    <cellStyle name="£ BP 2" xfId="317" xr:uid="{00000000-0005-0000-0000-00007D000000}"/>
    <cellStyle name="£ BP 3" xfId="318" xr:uid="{00000000-0005-0000-0000-00007E000000}"/>
    <cellStyle name="¥ JY" xfId="47" xr:uid="{00000000-0005-0000-0000-00007F000000}"/>
    <cellStyle name="¥ JY 2" xfId="319" xr:uid="{00000000-0005-0000-0000-000080000000}"/>
    <cellStyle name="¥ JY 3" xfId="320" xr:uid="{00000000-0005-0000-0000-000081000000}"/>
    <cellStyle name="=C:\WINNT35\SYSTEM32\COMMAND.COM" xfId="45" xr:uid="{00000000-0005-0000-0000-000082000000}"/>
    <cellStyle name="=C:\WINNT35\SYSTEM32\COMMAND.COM 2" xfId="312" xr:uid="{00000000-0005-0000-0000-000083000000}"/>
    <cellStyle name="=C:\WINNT35\SYSTEM32\COMMAND.COM 3" xfId="313" xr:uid="{00000000-0005-0000-0000-000084000000}"/>
    <cellStyle name="=C:\WINNT35\SYSTEM32\COMMAND.COM 4" xfId="314" xr:uid="{00000000-0005-0000-0000-000085000000}"/>
    <cellStyle name="=C:\WINNT35\SYSTEM32\COMMAND.COM_April 2011" xfId="315" xr:uid="{00000000-0005-0000-0000-000086000000}"/>
    <cellStyle name="•W€_GE 3 MINIMUM" xfId="49" xr:uid="{00000000-0005-0000-0000-000087000000}"/>
    <cellStyle name="•W_GE 3 MINIMUM" xfId="48" xr:uid="{00000000-0005-0000-0000-000088000000}"/>
    <cellStyle name="0" xfId="50" xr:uid="{00000000-0005-0000-0000-000089000000}"/>
    <cellStyle name="0 2" xfId="321" xr:uid="{00000000-0005-0000-0000-00008A000000}"/>
    <cellStyle name="0 3" xfId="322" xr:uid="{00000000-0005-0000-0000-00008B000000}"/>
    <cellStyle name="0_April 2011" xfId="323" xr:uid="{00000000-0005-0000-0000-00008C000000}"/>
    <cellStyle name="0_Aug 2011" xfId="324" xr:uid="{00000000-0005-0000-0000-00008D000000}"/>
    <cellStyle name="0_December 2010" xfId="325" xr:uid="{00000000-0005-0000-0000-00008E000000}"/>
    <cellStyle name="0_February 2010" xfId="326" xr:uid="{00000000-0005-0000-0000-00008F000000}"/>
    <cellStyle name="0_January 2010" xfId="327" xr:uid="{00000000-0005-0000-0000-000090000000}"/>
    <cellStyle name="0_July 2011" xfId="328" xr:uid="{00000000-0005-0000-0000-000091000000}"/>
    <cellStyle name="0_November 2010" xfId="329" xr:uid="{00000000-0005-0000-0000-000092000000}"/>
    <cellStyle name="20% - Accent1 2" xfId="51" xr:uid="{00000000-0005-0000-0000-000093000000}"/>
    <cellStyle name="20% - Accent1 2 2" xfId="330" xr:uid="{00000000-0005-0000-0000-000094000000}"/>
    <cellStyle name="20% - Accent2 2" xfId="52" xr:uid="{00000000-0005-0000-0000-000095000000}"/>
    <cellStyle name="20% - Accent2 2 2" xfId="331" xr:uid="{00000000-0005-0000-0000-000096000000}"/>
    <cellStyle name="20% - Accent3 2" xfId="53" xr:uid="{00000000-0005-0000-0000-000097000000}"/>
    <cellStyle name="20% - Accent3 2 2" xfId="332" xr:uid="{00000000-0005-0000-0000-000098000000}"/>
    <cellStyle name="20% - Accent4 2" xfId="54" xr:uid="{00000000-0005-0000-0000-000099000000}"/>
    <cellStyle name="20% - Accent4 2 2" xfId="333" xr:uid="{00000000-0005-0000-0000-00009A000000}"/>
    <cellStyle name="20% - Accent5 2" xfId="55" xr:uid="{00000000-0005-0000-0000-00009B000000}"/>
    <cellStyle name="20% - Accent5 2 2" xfId="334" xr:uid="{00000000-0005-0000-0000-00009C000000}"/>
    <cellStyle name="20% - Accent6 2" xfId="56" xr:uid="{00000000-0005-0000-0000-00009D000000}"/>
    <cellStyle name="20% - Accent6 2 2" xfId="335" xr:uid="{00000000-0005-0000-0000-00009E000000}"/>
    <cellStyle name="40% - Accent1 2" xfId="57" xr:uid="{00000000-0005-0000-0000-00009F000000}"/>
    <cellStyle name="40% - Accent1 2 2" xfId="336" xr:uid="{00000000-0005-0000-0000-0000A0000000}"/>
    <cellStyle name="40% - Accent2 2" xfId="58" xr:uid="{00000000-0005-0000-0000-0000A1000000}"/>
    <cellStyle name="40% - Accent2 2 2" xfId="337" xr:uid="{00000000-0005-0000-0000-0000A2000000}"/>
    <cellStyle name="40% - Accent3 2" xfId="59" xr:uid="{00000000-0005-0000-0000-0000A3000000}"/>
    <cellStyle name="40% - Accent3 2 2" xfId="338" xr:uid="{00000000-0005-0000-0000-0000A4000000}"/>
    <cellStyle name="40% - Accent4 2" xfId="60" xr:uid="{00000000-0005-0000-0000-0000A5000000}"/>
    <cellStyle name="40% - Accent4 2 2" xfId="339" xr:uid="{00000000-0005-0000-0000-0000A6000000}"/>
    <cellStyle name="40% - Accent5 2" xfId="61" xr:uid="{00000000-0005-0000-0000-0000A7000000}"/>
    <cellStyle name="40% - Accent5 2 2" xfId="340" xr:uid="{00000000-0005-0000-0000-0000A8000000}"/>
    <cellStyle name="40% - Accent6 2" xfId="62" xr:uid="{00000000-0005-0000-0000-0000A9000000}"/>
    <cellStyle name="40% - Accent6 2 2" xfId="341" xr:uid="{00000000-0005-0000-0000-0000AA000000}"/>
    <cellStyle name="60% - Accent1 2" xfId="63" xr:uid="{00000000-0005-0000-0000-0000AB000000}"/>
    <cellStyle name="60% - Accent1 2 2" xfId="342" xr:uid="{00000000-0005-0000-0000-0000AC000000}"/>
    <cellStyle name="60% - Accent2 2" xfId="64" xr:uid="{00000000-0005-0000-0000-0000AD000000}"/>
    <cellStyle name="60% - Accent2 2 2" xfId="344" xr:uid="{00000000-0005-0000-0000-0000AE000000}"/>
    <cellStyle name="60% - Accent3 2" xfId="65" xr:uid="{00000000-0005-0000-0000-0000AF000000}"/>
    <cellStyle name="60% - Accent3 2 2" xfId="345" xr:uid="{00000000-0005-0000-0000-0000B0000000}"/>
    <cellStyle name="60% - Accent4 2" xfId="66" xr:uid="{00000000-0005-0000-0000-0000B1000000}"/>
    <cellStyle name="60% - Accent4 2 2" xfId="346" xr:uid="{00000000-0005-0000-0000-0000B2000000}"/>
    <cellStyle name="60% - Accent5 2" xfId="67" xr:uid="{00000000-0005-0000-0000-0000B3000000}"/>
    <cellStyle name="60% - Accent5 2 2" xfId="347" xr:uid="{00000000-0005-0000-0000-0000B4000000}"/>
    <cellStyle name="60% - Accent6 2" xfId="68" xr:uid="{00000000-0005-0000-0000-0000B5000000}"/>
    <cellStyle name="60% - Accent6 2 2" xfId="348" xr:uid="{00000000-0005-0000-0000-0000B6000000}"/>
    <cellStyle name="Accent1 2" xfId="69" xr:uid="{00000000-0005-0000-0000-0000B7000000}"/>
    <cellStyle name="Accent1 2 2" xfId="349" xr:uid="{00000000-0005-0000-0000-0000B8000000}"/>
    <cellStyle name="Accent2 2" xfId="70" xr:uid="{00000000-0005-0000-0000-0000B9000000}"/>
    <cellStyle name="Accent2 2 2" xfId="350" xr:uid="{00000000-0005-0000-0000-0000BA000000}"/>
    <cellStyle name="Accent3 2" xfId="71" xr:uid="{00000000-0005-0000-0000-0000BB000000}"/>
    <cellStyle name="Accent3 2 2" xfId="351" xr:uid="{00000000-0005-0000-0000-0000BC000000}"/>
    <cellStyle name="Accent4 2" xfId="72" xr:uid="{00000000-0005-0000-0000-0000BD000000}"/>
    <cellStyle name="Accent4 2 2" xfId="352" xr:uid="{00000000-0005-0000-0000-0000BE000000}"/>
    <cellStyle name="Accent5 2" xfId="73" xr:uid="{00000000-0005-0000-0000-0000BF000000}"/>
    <cellStyle name="Accent5 2 2" xfId="353" xr:uid="{00000000-0005-0000-0000-0000C0000000}"/>
    <cellStyle name="Accent6 2" xfId="74" xr:uid="{00000000-0005-0000-0000-0000C1000000}"/>
    <cellStyle name="Accent6 2 2" xfId="354" xr:uid="{00000000-0005-0000-0000-0000C2000000}"/>
    <cellStyle name="Accounting" xfId="75" xr:uid="{00000000-0005-0000-0000-0000C3000000}"/>
    <cellStyle name="Actual Date" xfId="508" xr:uid="{00000000-0005-0000-0000-0000C4000000}"/>
    <cellStyle name="ADDR" xfId="76" xr:uid="{00000000-0005-0000-0000-0000C5000000}"/>
    <cellStyle name="Agara" xfId="77" xr:uid="{00000000-0005-0000-0000-0000C6000000}"/>
    <cellStyle name="Agara 2" xfId="355" xr:uid="{00000000-0005-0000-0000-0000C7000000}"/>
    <cellStyle name="Bad 2" xfId="78" xr:uid="{00000000-0005-0000-0000-0000C8000000}"/>
    <cellStyle name="Bad 2 2" xfId="356" xr:uid="{00000000-0005-0000-0000-0000C9000000}"/>
    <cellStyle name="Body" xfId="79" xr:uid="{00000000-0005-0000-0000-0000CA000000}"/>
    <cellStyle name="Body 2" xfId="357" xr:uid="{00000000-0005-0000-0000-0000CB000000}"/>
    <cellStyle name="Bottom bold border" xfId="80" xr:uid="{00000000-0005-0000-0000-0000CC000000}"/>
    <cellStyle name="Bottom single border" xfId="81" xr:uid="{00000000-0005-0000-0000-0000CD000000}"/>
    <cellStyle name="Business Unit" xfId="82" xr:uid="{00000000-0005-0000-0000-0000CE000000}"/>
    <cellStyle name="Business Unit 2" xfId="358" xr:uid="{00000000-0005-0000-0000-0000CF000000}"/>
    <cellStyle name="Business Unit 3" xfId="359" xr:uid="{00000000-0005-0000-0000-0000D0000000}"/>
    <cellStyle name="Business Unit_April 2011" xfId="360" xr:uid="{00000000-0005-0000-0000-0000D1000000}"/>
    <cellStyle name="C00A" xfId="83" xr:uid="{00000000-0005-0000-0000-0000D2000000}"/>
    <cellStyle name="C00B" xfId="84" xr:uid="{00000000-0005-0000-0000-0000D3000000}"/>
    <cellStyle name="C00L" xfId="85" xr:uid="{00000000-0005-0000-0000-0000D4000000}"/>
    <cellStyle name="C00L 2" xfId="361" xr:uid="{00000000-0005-0000-0000-0000D5000000}"/>
    <cellStyle name="C01A" xfId="86" xr:uid="{00000000-0005-0000-0000-0000D6000000}"/>
    <cellStyle name="C01B" xfId="87" xr:uid="{00000000-0005-0000-0000-0000D7000000}"/>
    <cellStyle name="C01H" xfId="88" xr:uid="{00000000-0005-0000-0000-0000D8000000}"/>
    <cellStyle name="C01H 2" xfId="362" xr:uid="{00000000-0005-0000-0000-0000D9000000}"/>
    <cellStyle name="C01L" xfId="89" xr:uid="{00000000-0005-0000-0000-0000DA000000}"/>
    <cellStyle name="C01L 2" xfId="363" xr:uid="{00000000-0005-0000-0000-0000DB000000}"/>
    <cellStyle name="C02A" xfId="90" xr:uid="{00000000-0005-0000-0000-0000DC000000}"/>
    <cellStyle name="C02B" xfId="91" xr:uid="{00000000-0005-0000-0000-0000DD000000}"/>
    <cellStyle name="C02B 2" xfId="364" xr:uid="{00000000-0005-0000-0000-0000DE000000}"/>
    <cellStyle name="C02B 3" xfId="365" xr:uid="{00000000-0005-0000-0000-0000DF000000}"/>
    <cellStyle name="C02H" xfId="92" xr:uid="{00000000-0005-0000-0000-0000E0000000}"/>
    <cellStyle name="C02H 2" xfId="366" xr:uid="{00000000-0005-0000-0000-0000E1000000}"/>
    <cellStyle name="C02L" xfId="93" xr:uid="{00000000-0005-0000-0000-0000E2000000}"/>
    <cellStyle name="C02L 2" xfId="367" xr:uid="{00000000-0005-0000-0000-0000E3000000}"/>
    <cellStyle name="C03A" xfId="94" xr:uid="{00000000-0005-0000-0000-0000E4000000}"/>
    <cellStyle name="C03B" xfId="95" xr:uid="{00000000-0005-0000-0000-0000E5000000}"/>
    <cellStyle name="C03B 2" xfId="368" xr:uid="{00000000-0005-0000-0000-0000E6000000}"/>
    <cellStyle name="C03H" xfId="96" xr:uid="{00000000-0005-0000-0000-0000E7000000}"/>
    <cellStyle name="C03H 2" xfId="369" xr:uid="{00000000-0005-0000-0000-0000E8000000}"/>
    <cellStyle name="C03L" xfId="97" xr:uid="{00000000-0005-0000-0000-0000E9000000}"/>
    <cellStyle name="C03L 2" xfId="370" xr:uid="{00000000-0005-0000-0000-0000EA000000}"/>
    <cellStyle name="C04A" xfId="98" xr:uid="{00000000-0005-0000-0000-0000EB000000}"/>
    <cellStyle name="C04B" xfId="99" xr:uid="{00000000-0005-0000-0000-0000EC000000}"/>
    <cellStyle name="C04B 2" xfId="372" xr:uid="{00000000-0005-0000-0000-0000ED000000}"/>
    <cellStyle name="C04H" xfId="100" xr:uid="{00000000-0005-0000-0000-0000EE000000}"/>
    <cellStyle name="C04H 2" xfId="373" xr:uid="{00000000-0005-0000-0000-0000EF000000}"/>
    <cellStyle name="C04L" xfId="101" xr:uid="{00000000-0005-0000-0000-0000F0000000}"/>
    <cellStyle name="C04L 2" xfId="374" xr:uid="{00000000-0005-0000-0000-0000F1000000}"/>
    <cellStyle name="C05A" xfId="102" xr:uid="{00000000-0005-0000-0000-0000F2000000}"/>
    <cellStyle name="C05B" xfId="103" xr:uid="{00000000-0005-0000-0000-0000F3000000}"/>
    <cellStyle name="C05B 2" xfId="375" xr:uid="{00000000-0005-0000-0000-0000F4000000}"/>
    <cellStyle name="C05H" xfId="104" xr:uid="{00000000-0005-0000-0000-0000F5000000}"/>
    <cellStyle name="C05H 2" xfId="376" xr:uid="{00000000-0005-0000-0000-0000F6000000}"/>
    <cellStyle name="C05L" xfId="105" xr:uid="{00000000-0005-0000-0000-0000F7000000}"/>
    <cellStyle name="C05L 2" xfId="377" xr:uid="{00000000-0005-0000-0000-0000F8000000}"/>
    <cellStyle name="C06A" xfId="106" xr:uid="{00000000-0005-0000-0000-0000F9000000}"/>
    <cellStyle name="C06B" xfId="107" xr:uid="{00000000-0005-0000-0000-0000FA000000}"/>
    <cellStyle name="C06B 2" xfId="378" xr:uid="{00000000-0005-0000-0000-0000FB000000}"/>
    <cellStyle name="C06H" xfId="108" xr:uid="{00000000-0005-0000-0000-0000FC000000}"/>
    <cellStyle name="C06H 2" xfId="379" xr:uid="{00000000-0005-0000-0000-0000FD000000}"/>
    <cellStyle name="C06L" xfId="109" xr:uid="{00000000-0005-0000-0000-0000FE000000}"/>
    <cellStyle name="C06L 2" xfId="380" xr:uid="{00000000-0005-0000-0000-0000FF000000}"/>
    <cellStyle name="C07A" xfId="110" xr:uid="{00000000-0005-0000-0000-000000010000}"/>
    <cellStyle name="C07B" xfId="111" xr:uid="{00000000-0005-0000-0000-000001010000}"/>
    <cellStyle name="C07B 2" xfId="381" xr:uid="{00000000-0005-0000-0000-000002010000}"/>
    <cellStyle name="C07H" xfId="112" xr:uid="{00000000-0005-0000-0000-000003010000}"/>
    <cellStyle name="C07H 2" xfId="382" xr:uid="{00000000-0005-0000-0000-000004010000}"/>
    <cellStyle name="C07L" xfId="113" xr:uid="{00000000-0005-0000-0000-000005010000}"/>
    <cellStyle name="C07L 2" xfId="383" xr:uid="{00000000-0005-0000-0000-000006010000}"/>
    <cellStyle name="Calculation 2" xfId="114" xr:uid="{00000000-0005-0000-0000-000007010000}"/>
    <cellStyle name="Calculation 2 2" xfId="384" xr:uid="{00000000-0005-0000-0000-000008010000}"/>
    <cellStyle name="Check Cell 2" xfId="115" xr:uid="{00000000-0005-0000-0000-000009010000}"/>
    <cellStyle name="Check Cell 2 2" xfId="385" xr:uid="{00000000-0005-0000-0000-00000A010000}"/>
    <cellStyle name="Comma" xfId="1" builtinId="3"/>
    <cellStyle name="Comma 0" xfId="116" xr:uid="{00000000-0005-0000-0000-00000C010000}"/>
    <cellStyle name="Comma 0 2" xfId="386" xr:uid="{00000000-0005-0000-0000-00000D010000}"/>
    <cellStyle name="Comma 0 3" xfId="387" xr:uid="{00000000-0005-0000-0000-00000E010000}"/>
    <cellStyle name="Comma 2" xfId="4" xr:uid="{00000000-0005-0000-0000-00000F010000}"/>
    <cellStyle name="Comma 2 2" xfId="388" xr:uid="{00000000-0005-0000-0000-000010010000}"/>
    <cellStyle name="Comma 2 2 2" xfId="8" xr:uid="{00000000-0005-0000-0000-000011010000}"/>
    <cellStyle name="Comma 2 3" xfId="583" xr:uid="{00000000-0005-0000-0000-000012010000}"/>
    <cellStyle name="Comma 2 4" xfId="214" xr:uid="{00000000-0005-0000-0000-000013010000}"/>
    <cellStyle name="Comma 3" xfId="217" xr:uid="{00000000-0005-0000-0000-000014010000}"/>
    <cellStyle name="Comma 3 2" xfId="591" xr:uid="{00000000-0005-0000-0000-000015010000}"/>
    <cellStyle name="Comma 3 3" xfId="246" xr:uid="{00000000-0005-0000-0000-000016010000}"/>
    <cellStyle name="Comma 4" xfId="389" xr:uid="{00000000-0005-0000-0000-000017010000}"/>
    <cellStyle name="Comma 4 2" xfId="713" xr:uid="{00000000-0005-0000-0000-000018010000}"/>
    <cellStyle name="Comma 5" xfId="601" xr:uid="{00000000-0005-0000-0000-000019010000}"/>
    <cellStyle name="Comma 6" xfId="602" xr:uid="{00000000-0005-0000-0000-00001A010000}"/>
    <cellStyle name="Comma 7" xfId="211" xr:uid="{00000000-0005-0000-0000-00001B010000}"/>
    <cellStyle name="Comma0 - Style1" xfId="240" xr:uid="{00000000-0005-0000-0000-00001C010000}"/>
    <cellStyle name="Currency" xfId="2" builtinId="4"/>
    <cellStyle name="Currency 2" xfId="215" xr:uid="{00000000-0005-0000-0000-00001E010000}"/>
    <cellStyle name="Currency 2 2" xfId="7" xr:uid="{00000000-0005-0000-0000-00001F010000}"/>
    <cellStyle name="Currency 3" xfId="390" xr:uid="{00000000-0005-0000-0000-000020010000}"/>
    <cellStyle name="Currency 4" xfId="391" xr:uid="{00000000-0005-0000-0000-000021010000}"/>
    <cellStyle name="Date" xfId="117" xr:uid="{00000000-0005-0000-0000-000022010000}"/>
    <cellStyle name="Date 2" xfId="392" xr:uid="{00000000-0005-0000-0000-000023010000}"/>
    <cellStyle name="Date 3" xfId="393" xr:uid="{00000000-0005-0000-0000-000024010000}"/>
    <cellStyle name="Euro" xfId="118" xr:uid="{00000000-0005-0000-0000-000025010000}"/>
    <cellStyle name="Euro 2" xfId="394" xr:uid="{00000000-0005-0000-0000-000026010000}"/>
    <cellStyle name="Euro 2 2" xfId="395" xr:uid="{00000000-0005-0000-0000-000027010000}"/>
    <cellStyle name="Euro 2 3" xfId="396" xr:uid="{00000000-0005-0000-0000-000028010000}"/>
    <cellStyle name="Euro 2 4" xfId="397" xr:uid="{00000000-0005-0000-0000-000029010000}"/>
    <cellStyle name="Euro 3" xfId="398" xr:uid="{00000000-0005-0000-0000-00002A010000}"/>
    <cellStyle name="Euro 3 2" xfId="399" xr:uid="{00000000-0005-0000-0000-00002B010000}"/>
    <cellStyle name="Euro 3 3" xfId="400" xr:uid="{00000000-0005-0000-0000-00002C010000}"/>
    <cellStyle name="Euro 4" xfId="401" xr:uid="{00000000-0005-0000-0000-00002D010000}"/>
    <cellStyle name="Euro 5" xfId="402" xr:uid="{00000000-0005-0000-0000-00002E010000}"/>
    <cellStyle name="Euro_Data" xfId="403" xr:uid="{00000000-0005-0000-0000-00002F010000}"/>
    <cellStyle name="Explanatory Text 2" xfId="119" xr:uid="{00000000-0005-0000-0000-000030010000}"/>
    <cellStyle name="Explanatory Text 2 2" xfId="404" xr:uid="{00000000-0005-0000-0000-000031010000}"/>
    <cellStyle name="Fixed" xfId="717" xr:uid="{00000000-0005-0000-0000-000032010000}"/>
    <cellStyle name="Fixed1 - Style1" xfId="712" xr:uid="{00000000-0005-0000-0000-000033010000}"/>
    <cellStyle name="Gilsans" xfId="120" xr:uid="{00000000-0005-0000-0000-000034010000}"/>
    <cellStyle name="Gilsans 2" xfId="405" xr:uid="{00000000-0005-0000-0000-000035010000}"/>
    <cellStyle name="Gilsansl" xfId="121" xr:uid="{00000000-0005-0000-0000-000036010000}"/>
    <cellStyle name="Gilsansl 2" xfId="406" xr:uid="{00000000-0005-0000-0000-000037010000}"/>
    <cellStyle name="Good 2" xfId="122" xr:uid="{00000000-0005-0000-0000-000038010000}"/>
    <cellStyle name="Good 2 2" xfId="407" xr:uid="{00000000-0005-0000-0000-000039010000}"/>
    <cellStyle name="Grey" xfId="123" xr:uid="{00000000-0005-0000-0000-00003A010000}"/>
    <cellStyle name="HEADER" xfId="714" xr:uid="{00000000-0005-0000-0000-00003B010000}"/>
    <cellStyle name="Header1" xfId="124" xr:uid="{00000000-0005-0000-0000-00003C010000}"/>
    <cellStyle name="Header1 2" xfId="409" xr:uid="{00000000-0005-0000-0000-00003D010000}"/>
    <cellStyle name="Header1 3" xfId="410" xr:uid="{00000000-0005-0000-0000-00003E010000}"/>
    <cellStyle name="Header1 4" xfId="411" xr:uid="{00000000-0005-0000-0000-00003F010000}"/>
    <cellStyle name="Header1 5" xfId="408" xr:uid="{00000000-0005-0000-0000-000040010000}"/>
    <cellStyle name="Header2" xfId="125" xr:uid="{00000000-0005-0000-0000-000041010000}"/>
    <cellStyle name="Header2 2" xfId="412" xr:uid="{00000000-0005-0000-0000-000042010000}"/>
    <cellStyle name="Heading" xfId="126" xr:uid="{00000000-0005-0000-0000-000043010000}"/>
    <cellStyle name="Heading 1 2" xfId="127" xr:uid="{00000000-0005-0000-0000-000044010000}"/>
    <cellStyle name="Heading 1 2 2" xfId="414" xr:uid="{00000000-0005-0000-0000-000045010000}"/>
    <cellStyle name="Heading 2 2" xfId="128" xr:uid="{00000000-0005-0000-0000-000046010000}"/>
    <cellStyle name="Heading 2 2 2" xfId="415" xr:uid="{00000000-0005-0000-0000-000047010000}"/>
    <cellStyle name="Heading 3 2" xfId="129" xr:uid="{00000000-0005-0000-0000-000048010000}"/>
    <cellStyle name="Heading 3 2 2" xfId="416" xr:uid="{00000000-0005-0000-0000-000049010000}"/>
    <cellStyle name="Heading 4 2" xfId="130" xr:uid="{00000000-0005-0000-0000-00004A010000}"/>
    <cellStyle name="Heading 4 2 2" xfId="418" xr:uid="{00000000-0005-0000-0000-00004B010000}"/>
    <cellStyle name="Heading 5" xfId="419" xr:uid="{00000000-0005-0000-0000-00004C010000}"/>
    <cellStyle name="Heading1" xfId="719" xr:uid="{00000000-0005-0000-0000-00004D010000}"/>
    <cellStyle name="Heading2" xfId="244" xr:uid="{00000000-0005-0000-0000-00004E010000}"/>
    <cellStyle name="Hidden" xfId="420" xr:uid="{00000000-0005-0000-0000-00004F010000}"/>
    <cellStyle name="Hidden 2" xfId="421" xr:uid="{00000000-0005-0000-0000-000050010000}"/>
    <cellStyle name="Hidden 2 2" xfId="422" xr:uid="{00000000-0005-0000-0000-000051010000}"/>
    <cellStyle name="Hidden 3" xfId="423" xr:uid="{00000000-0005-0000-0000-000052010000}"/>
    <cellStyle name="Hide_Me" xfId="424" xr:uid="{00000000-0005-0000-0000-000053010000}"/>
    <cellStyle name="HIGHLIGHT" xfId="715" xr:uid="{00000000-0005-0000-0000-000054010000}"/>
    <cellStyle name="Input [yellow]" xfId="132" xr:uid="{00000000-0005-0000-0000-000055010000}"/>
    <cellStyle name="Input 10" xfId="723" xr:uid="{00000000-0005-0000-0000-000056010000}"/>
    <cellStyle name="Input 11" xfId="304" xr:uid="{00000000-0005-0000-0000-000057010000}"/>
    <cellStyle name="Input 12" xfId="726" xr:uid="{00000000-0005-0000-0000-000058010000}"/>
    <cellStyle name="Input 13" xfId="343" xr:uid="{00000000-0005-0000-0000-000059010000}"/>
    <cellStyle name="Input 14" xfId="722" xr:uid="{00000000-0005-0000-0000-00005A010000}"/>
    <cellStyle name="Input 15" xfId="238" xr:uid="{00000000-0005-0000-0000-00005B010000}"/>
    <cellStyle name="Input 2" xfId="131" xr:uid="{00000000-0005-0000-0000-00005C010000}"/>
    <cellStyle name="Input 2 2" xfId="425" xr:uid="{00000000-0005-0000-0000-00005D010000}"/>
    <cellStyle name="Input 3" xfId="426" xr:uid="{00000000-0005-0000-0000-00005E010000}"/>
    <cellStyle name="Input 4" xfId="427" xr:uid="{00000000-0005-0000-0000-00005F010000}"/>
    <cellStyle name="Input 5" xfId="428" xr:uid="{00000000-0005-0000-0000-000060010000}"/>
    <cellStyle name="Input 6" xfId="429" xr:uid="{00000000-0005-0000-0000-000061010000}"/>
    <cellStyle name="Input 7" xfId="430" xr:uid="{00000000-0005-0000-0000-000062010000}"/>
    <cellStyle name="Input 8" xfId="212" xr:uid="{00000000-0005-0000-0000-000063010000}"/>
    <cellStyle name="Input 9" xfId="529" xr:uid="{00000000-0005-0000-0000-000064010000}"/>
    <cellStyle name="Lines" xfId="133" xr:uid="{00000000-0005-0000-0000-000065010000}"/>
    <cellStyle name="Lines 2" xfId="431" xr:uid="{00000000-0005-0000-0000-000066010000}"/>
    <cellStyle name="Lines 2 2" xfId="432" xr:uid="{00000000-0005-0000-0000-000067010000}"/>
    <cellStyle name="Lines 3" xfId="433" xr:uid="{00000000-0005-0000-0000-000068010000}"/>
    <cellStyle name="Lines 3 2" xfId="434" xr:uid="{00000000-0005-0000-0000-000069010000}"/>
    <cellStyle name="Lines 4" xfId="435" xr:uid="{00000000-0005-0000-0000-00006A010000}"/>
    <cellStyle name="Lines 5" xfId="436" xr:uid="{00000000-0005-0000-0000-00006B010000}"/>
    <cellStyle name="Linked Cell 2" xfId="134" xr:uid="{00000000-0005-0000-0000-00006C010000}"/>
    <cellStyle name="Linked Cell 2 2" xfId="437" xr:uid="{00000000-0005-0000-0000-00006D010000}"/>
    <cellStyle name="MEM SSN" xfId="135" xr:uid="{00000000-0005-0000-0000-00006E010000}"/>
    <cellStyle name="Mine" xfId="136" xr:uid="{00000000-0005-0000-0000-00006F010000}"/>
    <cellStyle name="Mine 2" xfId="438" xr:uid="{00000000-0005-0000-0000-000070010000}"/>
    <cellStyle name="mmm-yy" xfId="137" xr:uid="{00000000-0005-0000-0000-000071010000}"/>
    <cellStyle name="Monétaire [0]_pldt" xfId="718" xr:uid="{00000000-0005-0000-0000-000072010000}"/>
    <cellStyle name="Monétaire_pldt" xfId="727" xr:uid="{00000000-0005-0000-0000-000073010000}"/>
    <cellStyle name="Neutral 2" xfId="138" xr:uid="{00000000-0005-0000-0000-000074010000}"/>
    <cellStyle name="Neutral 2 2" xfId="440" xr:uid="{00000000-0005-0000-0000-000075010000}"/>
    <cellStyle name="New" xfId="139" xr:uid="{00000000-0005-0000-0000-000076010000}"/>
    <cellStyle name="No Border" xfId="140" xr:uid="{00000000-0005-0000-0000-000077010000}"/>
    <cellStyle name="No Border 2" xfId="441" xr:uid="{00000000-0005-0000-0000-000078010000}"/>
    <cellStyle name="no dec" xfId="141" xr:uid="{00000000-0005-0000-0000-000079010000}"/>
    <cellStyle name="no dec 2" xfId="442" xr:uid="{00000000-0005-0000-0000-00007A010000}"/>
    <cellStyle name="no dec 2 2" xfId="443" xr:uid="{00000000-0005-0000-0000-00007B010000}"/>
    <cellStyle name="Normal" xfId="0" builtinId="0"/>
    <cellStyle name="Normal - Style1" xfId="142" xr:uid="{00000000-0005-0000-0000-00007D010000}"/>
    <cellStyle name="Normal 10" xfId="444" xr:uid="{00000000-0005-0000-0000-00007E010000}"/>
    <cellStyle name="Normal 11" xfId="445" xr:uid="{00000000-0005-0000-0000-00007F010000}"/>
    <cellStyle name="Normal 11 2" xfId="592" xr:uid="{00000000-0005-0000-0000-000080010000}"/>
    <cellStyle name="Normal 12" xfId="6" xr:uid="{00000000-0005-0000-0000-000081010000}"/>
    <cellStyle name="Normal 13" xfId="593" xr:uid="{00000000-0005-0000-0000-000082010000}"/>
    <cellStyle name="Normal 14" xfId="595" xr:uid="{00000000-0005-0000-0000-000083010000}"/>
    <cellStyle name="Normal 15" xfId="596" xr:uid="{00000000-0005-0000-0000-000084010000}"/>
    <cellStyle name="Normal 16" xfId="597" xr:uid="{00000000-0005-0000-0000-000085010000}"/>
    <cellStyle name="Normal 17" xfId="598" xr:uid="{00000000-0005-0000-0000-000086010000}"/>
    <cellStyle name="Normal 18" xfId="599" xr:uid="{00000000-0005-0000-0000-000087010000}"/>
    <cellStyle name="Normal 19" xfId="600" xr:uid="{00000000-0005-0000-0000-000088010000}"/>
    <cellStyle name="Normal 2" xfId="5" xr:uid="{00000000-0005-0000-0000-000089010000}"/>
    <cellStyle name="Normal 2 2" xfId="143" xr:uid="{00000000-0005-0000-0000-00008A010000}"/>
    <cellStyle name="Normal 2 2 2" xfId="447" xr:uid="{00000000-0005-0000-0000-00008B010000}"/>
    <cellStyle name="Normal 2 2 2 2" xfId="589" xr:uid="{00000000-0005-0000-0000-00008C010000}"/>
    <cellStyle name="Normal 2 2 2 2 2" xfId="604" xr:uid="{00000000-0005-0000-0000-00008D010000}"/>
    <cellStyle name="Normal 2 2 2 2 2 2" xfId="667" xr:uid="{00000000-0005-0000-0000-00008E010000}"/>
    <cellStyle name="Normal 2 2 2 2 3" xfId="616" xr:uid="{00000000-0005-0000-0000-00008F010000}"/>
    <cellStyle name="Normal 2 2 2 2 3 2" xfId="672" xr:uid="{00000000-0005-0000-0000-000090010000}"/>
    <cellStyle name="Normal 2 2 2 2 4" xfId="632" xr:uid="{00000000-0005-0000-0000-000091010000}"/>
    <cellStyle name="Normal 2 2 2 2 4 2" xfId="677" xr:uid="{00000000-0005-0000-0000-000092010000}"/>
    <cellStyle name="Normal 2 2 2 2 5" xfId="638" xr:uid="{00000000-0005-0000-0000-000093010000}"/>
    <cellStyle name="Normal 2 2 2 2 5 2" xfId="682" xr:uid="{00000000-0005-0000-0000-000094010000}"/>
    <cellStyle name="Normal 2 2 2 2 6" xfId="649" xr:uid="{00000000-0005-0000-0000-000095010000}"/>
    <cellStyle name="Normal 2 2 2 2 6 2" xfId="687" xr:uid="{00000000-0005-0000-0000-000096010000}"/>
    <cellStyle name="Normal 2 2 2 2 7" xfId="657" xr:uid="{00000000-0005-0000-0000-000097010000}"/>
    <cellStyle name="Normal 2 2 2 2 8" xfId="693" xr:uid="{00000000-0005-0000-0000-000098010000}"/>
    <cellStyle name="Normal 2 2 3" xfId="584" xr:uid="{00000000-0005-0000-0000-000099010000}"/>
    <cellStyle name="Normal 2 2 3 2" xfId="605" xr:uid="{00000000-0005-0000-0000-00009A010000}"/>
    <cellStyle name="Normal 2 2 3 2 2" xfId="668" xr:uid="{00000000-0005-0000-0000-00009B010000}"/>
    <cellStyle name="Normal 2 2 3 3" xfId="617" xr:uid="{00000000-0005-0000-0000-00009C010000}"/>
    <cellStyle name="Normal 2 2 3 3 2" xfId="673" xr:uid="{00000000-0005-0000-0000-00009D010000}"/>
    <cellStyle name="Normal 2 2 3 4" xfId="633" xr:uid="{00000000-0005-0000-0000-00009E010000}"/>
    <cellStyle name="Normal 2 2 3 4 2" xfId="678" xr:uid="{00000000-0005-0000-0000-00009F010000}"/>
    <cellStyle name="Normal 2 2 3 5" xfId="639" xr:uid="{00000000-0005-0000-0000-0000A0010000}"/>
    <cellStyle name="Normal 2 2 3 5 2" xfId="683" xr:uid="{00000000-0005-0000-0000-0000A1010000}"/>
    <cellStyle name="Normal 2 2 3 6" xfId="650" xr:uid="{00000000-0005-0000-0000-0000A2010000}"/>
    <cellStyle name="Normal 2 2 3 6 2" xfId="688" xr:uid="{00000000-0005-0000-0000-0000A3010000}"/>
    <cellStyle name="Normal 2 2 3 7" xfId="658" xr:uid="{00000000-0005-0000-0000-0000A4010000}"/>
    <cellStyle name="Normal 2 2 3 8" xfId="694" xr:uid="{00000000-0005-0000-0000-0000A5010000}"/>
    <cellStyle name="Normal 2 2 4" xfId="446" xr:uid="{00000000-0005-0000-0000-0000A6010000}"/>
    <cellStyle name="Normal 2 2 5" xfId="716" xr:uid="{00000000-0005-0000-0000-0000A7010000}"/>
    <cellStyle name="Normal 2 3" xfId="448" xr:uid="{00000000-0005-0000-0000-0000A8010000}"/>
    <cellStyle name="Normal 2 3 2" xfId="588" xr:uid="{00000000-0005-0000-0000-0000A9010000}"/>
    <cellStyle name="Normal 2 3 2 2" xfId="606" xr:uid="{00000000-0005-0000-0000-0000AA010000}"/>
    <cellStyle name="Normal 2 3 2 2 2" xfId="669" xr:uid="{00000000-0005-0000-0000-0000AB010000}"/>
    <cellStyle name="Normal 2 3 2 3" xfId="618" xr:uid="{00000000-0005-0000-0000-0000AC010000}"/>
    <cellStyle name="Normal 2 3 2 3 2" xfId="674" xr:uid="{00000000-0005-0000-0000-0000AD010000}"/>
    <cellStyle name="Normal 2 3 2 4" xfId="634" xr:uid="{00000000-0005-0000-0000-0000AE010000}"/>
    <cellStyle name="Normal 2 3 2 4 2" xfId="679" xr:uid="{00000000-0005-0000-0000-0000AF010000}"/>
    <cellStyle name="Normal 2 3 2 5" xfId="640" xr:uid="{00000000-0005-0000-0000-0000B0010000}"/>
    <cellStyle name="Normal 2 3 2 5 2" xfId="684" xr:uid="{00000000-0005-0000-0000-0000B1010000}"/>
    <cellStyle name="Normal 2 3 2 6" xfId="651" xr:uid="{00000000-0005-0000-0000-0000B2010000}"/>
    <cellStyle name="Normal 2 3 2 6 2" xfId="689" xr:uid="{00000000-0005-0000-0000-0000B3010000}"/>
    <cellStyle name="Normal 2 3 2 7" xfId="659" xr:uid="{00000000-0005-0000-0000-0000B4010000}"/>
    <cellStyle name="Normal 2 3 2 8" xfId="695" xr:uid="{00000000-0005-0000-0000-0000B5010000}"/>
    <cellStyle name="Normal 2 4" xfId="449" xr:uid="{00000000-0005-0000-0000-0000B6010000}"/>
    <cellStyle name="Normal 2 4 2" xfId="587" xr:uid="{00000000-0005-0000-0000-0000B7010000}"/>
    <cellStyle name="Normal 2 5" xfId="594" xr:uid="{00000000-0005-0000-0000-0000B8010000}"/>
    <cellStyle name="Normal 2 5 2" xfId="607" xr:uid="{00000000-0005-0000-0000-0000B9010000}"/>
    <cellStyle name="Normal 2 5 2 2" xfId="670" xr:uid="{00000000-0005-0000-0000-0000BA010000}"/>
    <cellStyle name="Normal 2 5 3" xfId="619" xr:uid="{00000000-0005-0000-0000-0000BB010000}"/>
    <cellStyle name="Normal 2 5 3 2" xfId="675" xr:uid="{00000000-0005-0000-0000-0000BC010000}"/>
    <cellStyle name="Normal 2 5 4" xfId="635" xr:uid="{00000000-0005-0000-0000-0000BD010000}"/>
    <cellStyle name="Normal 2 5 4 2" xfId="680" xr:uid="{00000000-0005-0000-0000-0000BE010000}"/>
    <cellStyle name="Normal 2 5 5" xfId="641" xr:uid="{00000000-0005-0000-0000-0000BF010000}"/>
    <cellStyle name="Normal 2 5 5 2" xfId="685" xr:uid="{00000000-0005-0000-0000-0000C0010000}"/>
    <cellStyle name="Normal 2 5 6" xfId="652" xr:uid="{00000000-0005-0000-0000-0000C1010000}"/>
    <cellStyle name="Normal 2 5 6 2" xfId="690" xr:uid="{00000000-0005-0000-0000-0000C2010000}"/>
    <cellStyle name="Normal 2 5 7" xfId="660" xr:uid="{00000000-0005-0000-0000-0000C3010000}"/>
    <cellStyle name="Normal 2 5 8" xfId="696" xr:uid="{00000000-0005-0000-0000-0000C4010000}"/>
    <cellStyle name="Normal 2 6" xfId="582" xr:uid="{00000000-0005-0000-0000-0000C5010000}"/>
    <cellStyle name="Normal 2 6 2" xfId="608" xr:uid="{00000000-0005-0000-0000-0000C6010000}"/>
    <cellStyle name="Normal 2 6 2 2" xfId="671" xr:uid="{00000000-0005-0000-0000-0000C7010000}"/>
    <cellStyle name="Normal 2 6 3" xfId="620" xr:uid="{00000000-0005-0000-0000-0000C8010000}"/>
    <cellStyle name="Normal 2 6 3 2" xfId="676" xr:uid="{00000000-0005-0000-0000-0000C9010000}"/>
    <cellStyle name="Normal 2 6 4" xfId="636" xr:uid="{00000000-0005-0000-0000-0000CA010000}"/>
    <cellStyle name="Normal 2 6 4 2" xfId="681" xr:uid="{00000000-0005-0000-0000-0000CB010000}"/>
    <cellStyle name="Normal 2 6 5" xfId="642" xr:uid="{00000000-0005-0000-0000-0000CC010000}"/>
    <cellStyle name="Normal 2 6 5 2" xfId="686" xr:uid="{00000000-0005-0000-0000-0000CD010000}"/>
    <cellStyle name="Normal 2 6 6" xfId="653" xr:uid="{00000000-0005-0000-0000-0000CE010000}"/>
    <cellStyle name="Normal 2 6 6 2" xfId="691" xr:uid="{00000000-0005-0000-0000-0000CF010000}"/>
    <cellStyle name="Normal 2 6 7" xfId="661" xr:uid="{00000000-0005-0000-0000-0000D0010000}"/>
    <cellStyle name="Normal 2 6 8" xfId="697" xr:uid="{00000000-0005-0000-0000-0000D1010000}"/>
    <cellStyle name="Normal 2 7" xfId="216" xr:uid="{00000000-0005-0000-0000-0000D2010000}"/>
    <cellStyle name="Normal 2 8" xfId="545" xr:uid="{00000000-0005-0000-0000-0000D3010000}"/>
    <cellStyle name="Normal 2_BH_9001121_093011_Reclass Sales &amp; Use Tax" xfId="450" xr:uid="{00000000-0005-0000-0000-0000D4010000}"/>
    <cellStyle name="Normal 20" xfId="581" xr:uid="{00000000-0005-0000-0000-0000D5010000}"/>
    <cellStyle name="Normal 21" xfId="603" xr:uid="{00000000-0005-0000-0000-0000D6010000}"/>
    <cellStyle name="Normal 22" xfId="610" xr:uid="{00000000-0005-0000-0000-0000D7010000}"/>
    <cellStyle name="Normal 23" xfId="611" xr:uid="{00000000-0005-0000-0000-0000D8010000}"/>
    <cellStyle name="Normal 24" xfId="612" xr:uid="{00000000-0005-0000-0000-0000D9010000}"/>
    <cellStyle name="Normal 25" xfId="613" xr:uid="{00000000-0005-0000-0000-0000DA010000}"/>
    <cellStyle name="Normal 26" xfId="609" xr:uid="{00000000-0005-0000-0000-0000DB010000}"/>
    <cellStyle name="Normal 27" xfId="614" xr:uid="{00000000-0005-0000-0000-0000DC010000}"/>
    <cellStyle name="Normal 28" xfId="622" xr:uid="{00000000-0005-0000-0000-0000DD010000}"/>
    <cellStyle name="Normal 29" xfId="623" xr:uid="{00000000-0005-0000-0000-0000DE010000}"/>
    <cellStyle name="Normal 3" xfId="3" xr:uid="{00000000-0005-0000-0000-0000DF010000}"/>
    <cellStyle name="Normal 3 2" xfId="451" xr:uid="{00000000-0005-0000-0000-0000E0010000}"/>
    <cellStyle name="Normal 3 2 2" xfId="452" xr:uid="{00000000-0005-0000-0000-0000E1010000}"/>
    <cellStyle name="Normal 3 2 3" xfId="585" xr:uid="{00000000-0005-0000-0000-0000E2010000}"/>
    <cellStyle name="Normal 3 2 4" xfId="462" xr:uid="{00000000-0005-0000-0000-0000E3010000}"/>
    <cellStyle name="Normal 3 3" xfId="453" xr:uid="{00000000-0005-0000-0000-0000E4010000}"/>
    <cellStyle name="Normal 3 4" xfId="711" xr:uid="{00000000-0005-0000-0000-0000E5010000}"/>
    <cellStyle name="Normal 30" xfId="624" xr:uid="{00000000-0005-0000-0000-0000E6010000}"/>
    <cellStyle name="Normal 31" xfId="615" xr:uid="{00000000-0005-0000-0000-0000E7010000}"/>
    <cellStyle name="Normal 32" xfId="625" xr:uid="{00000000-0005-0000-0000-0000E8010000}"/>
    <cellStyle name="Normal 33" xfId="626" xr:uid="{00000000-0005-0000-0000-0000E9010000}"/>
    <cellStyle name="Normal 34" xfId="627" xr:uid="{00000000-0005-0000-0000-0000EA010000}"/>
    <cellStyle name="Normal 35" xfId="628" xr:uid="{00000000-0005-0000-0000-0000EB010000}"/>
    <cellStyle name="Normal 36" xfId="621" xr:uid="{00000000-0005-0000-0000-0000EC010000}"/>
    <cellStyle name="Normal 37" xfId="629" xr:uid="{00000000-0005-0000-0000-0000ED010000}"/>
    <cellStyle name="Normal 38" xfId="630" xr:uid="{00000000-0005-0000-0000-0000EE010000}"/>
    <cellStyle name="Normal 39" xfId="631" xr:uid="{00000000-0005-0000-0000-0000EF010000}"/>
    <cellStyle name="Normal 4" xfId="10" xr:uid="{00000000-0005-0000-0000-0000F0010000}"/>
    <cellStyle name="Normal 4 2" xfId="455" xr:uid="{00000000-0005-0000-0000-0000F1010000}"/>
    <cellStyle name="Normal 4 3" xfId="586" xr:uid="{00000000-0005-0000-0000-0000F2010000}"/>
    <cellStyle name="Normal 4 4" xfId="454" xr:uid="{00000000-0005-0000-0000-0000F3010000}"/>
    <cellStyle name="Normal 40" xfId="637" xr:uid="{00000000-0005-0000-0000-0000F4010000}"/>
    <cellStyle name="Normal 41" xfId="643" xr:uid="{00000000-0005-0000-0000-0000F5010000}"/>
    <cellStyle name="Normal 42" xfId="644" xr:uid="{00000000-0005-0000-0000-0000F6010000}"/>
    <cellStyle name="Normal 43" xfId="645" xr:uid="{00000000-0005-0000-0000-0000F7010000}"/>
    <cellStyle name="Normal 44" xfId="646" xr:uid="{00000000-0005-0000-0000-0000F8010000}"/>
    <cellStyle name="Normal 45" xfId="647" xr:uid="{00000000-0005-0000-0000-0000F9010000}"/>
    <cellStyle name="Normal 46" xfId="648" xr:uid="{00000000-0005-0000-0000-0000FA010000}"/>
    <cellStyle name="Normal 47" xfId="654" xr:uid="{00000000-0005-0000-0000-0000FB010000}"/>
    <cellStyle name="Normal 48" xfId="664" xr:uid="{00000000-0005-0000-0000-0000FC010000}"/>
    <cellStyle name="Normal 49" xfId="666" xr:uid="{00000000-0005-0000-0000-0000FD010000}"/>
    <cellStyle name="Normal 5" xfId="456" xr:uid="{00000000-0005-0000-0000-0000FE010000}"/>
    <cellStyle name="Normal 5 2" xfId="590" xr:uid="{00000000-0005-0000-0000-0000FF010000}"/>
    <cellStyle name="Normal 50" xfId="663" xr:uid="{00000000-0005-0000-0000-000000020000}"/>
    <cellStyle name="Normal 51" xfId="655" xr:uid="{00000000-0005-0000-0000-000001020000}"/>
    <cellStyle name="Normal 52" xfId="656" xr:uid="{00000000-0005-0000-0000-000002020000}"/>
    <cellStyle name="Normal 53" xfId="665" xr:uid="{00000000-0005-0000-0000-000003020000}"/>
    <cellStyle name="Normal 54" xfId="662" xr:uid="{00000000-0005-0000-0000-000004020000}"/>
    <cellStyle name="Normal 55" xfId="692" xr:uid="{00000000-0005-0000-0000-000005020000}"/>
    <cellStyle name="Normal 56" xfId="698" xr:uid="{00000000-0005-0000-0000-000006020000}"/>
    <cellStyle name="Normal 57" xfId="699" xr:uid="{00000000-0005-0000-0000-000007020000}"/>
    <cellStyle name="Normal 58" xfId="700" xr:uid="{00000000-0005-0000-0000-000008020000}"/>
    <cellStyle name="Normal 59" xfId="701" xr:uid="{00000000-0005-0000-0000-000009020000}"/>
    <cellStyle name="Normal 6" xfId="457" xr:uid="{00000000-0005-0000-0000-00000A020000}"/>
    <cellStyle name="Normal 60" xfId="702" xr:uid="{00000000-0005-0000-0000-00000B020000}"/>
    <cellStyle name="Normal 61" xfId="703" xr:uid="{00000000-0005-0000-0000-00000C020000}"/>
    <cellStyle name="Normal 62" xfId="704" xr:uid="{00000000-0005-0000-0000-00000D020000}"/>
    <cellStyle name="Normal 63" xfId="705" xr:uid="{00000000-0005-0000-0000-00000E020000}"/>
    <cellStyle name="Normal 64" xfId="706" xr:uid="{00000000-0005-0000-0000-00000F020000}"/>
    <cellStyle name="Normal 65" xfId="707" xr:uid="{00000000-0005-0000-0000-000010020000}"/>
    <cellStyle name="Normal 66" xfId="708" xr:uid="{00000000-0005-0000-0000-000011020000}"/>
    <cellStyle name="Normal 67" xfId="709" xr:uid="{00000000-0005-0000-0000-000012020000}"/>
    <cellStyle name="Normal 68" xfId="710" xr:uid="{00000000-0005-0000-0000-000013020000}"/>
    <cellStyle name="Normal 69" xfId="208" xr:uid="{00000000-0005-0000-0000-000014020000}"/>
    <cellStyle name="Normal 7" xfId="458" xr:uid="{00000000-0005-0000-0000-000015020000}"/>
    <cellStyle name="Normal 70" xfId="579" xr:uid="{00000000-0005-0000-0000-000016020000}"/>
    <cellStyle name="Normal 71" xfId="724" xr:uid="{00000000-0005-0000-0000-000017020000}"/>
    <cellStyle name="Normal 72" xfId="210" xr:uid="{00000000-0005-0000-0000-000018020000}"/>
    <cellStyle name="Normal 73" xfId="721" xr:uid="{00000000-0005-0000-0000-000019020000}"/>
    <cellStyle name="Normal 74" xfId="725" xr:uid="{00000000-0005-0000-0000-00001A020000}"/>
    <cellStyle name="Normal 75" xfId="209" xr:uid="{00000000-0005-0000-0000-00001B020000}"/>
    <cellStyle name="Normal 76" xfId="720" xr:uid="{00000000-0005-0000-0000-00001C020000}"/>
    <cellStyle name="Normal 8" xfId="459" xr:uid="{00000000-0005-0000-0000-00001D020000}"/>
    <cellStyle name="Normal 9" xfId="460" xr:uid="{00000000-0005-0000-0000-00001E020000}"/>
    <cellStyle name="Normal CEN" xfId="144" xr:uid="{00000000-0005-0000-0000-00001F020000}"/>
    <cellStyle name="Normal CEN 2" xfId="461" xr:uid="{00000000-0005-0000-0000-000020020000}"/>
    <cellStyle name="Normal Centered" xfId="145" xr:uid="{00000000-0005-0000-0000-000021020000}"/>
    <cellStyle name="NORMAL CTR" xfId="146" xr:uid="{00000000-0005-0000-0000-000022020000}"/>
    <cellStyle name="NORMAL CTR 2" xfId="463" xr:uid="{00000000-0005-0000-0000-000023020000}"/>
    <cellStyle name="NORMAL CTR 3" xfId="464" xr:uid="{00000000-0005-0000-0000-000024020000}"/>
    <cellStyle name="Note 2" xfId="148" xr:uid="{00000000-0005-0000-0000-000025020000}"/>
    <cellStyle name="Note 2 2" xfId="466" xr:uid="{00000000-0005-0000-0000-000026020000}"/>
    <cellStyle name="Note 2 3" xfId="465" xr:uid="{00000000-0005-0000-0000-000027020000}"/>
    <cellStyle name="Note 3" xfId="147" xr:uid="{00000000-0005-0000-0000-000028020000}"/>
    <cellStyle name="Note 3 2" xfId="467" xr:uid="{00000000-0005-0000-0000-000029020000}"/>
    <cellStyle name="nUMBER" xfId="149" xr:uid="{00000000-0005-0000-0000-00002A020000}"/>
    <cellStyle name="nUMBER 2" xfId="468" xr:uid="{00000000-0005-0000-0000-00002B020000}"/>
    <cellStyle name="nUMBER 3" xfId="469" xr:uid="{00000000-0005-0000-0000-00002C020000}"/>
    <cellStyle name="Output 2" xfId="150" xr:uid="{00000000-0005-0000-0000-00002D020000}"/>
    <cellStyle name="Output 2 2" xfId="470" xr:uid="{00000000-0005-0000-0000-00002E020000}"/>
    <cellStyle name="Percent" xfId="729" builtinId="5"/>
    <cellStyle name="Percent [2]" xfId="151" xr:uid="{00000000-0005-0000-0000-000030020000}"/>
    <cellStyle name="Percent [2] 2" xfId="471" xr:uid="{00000000-0005-0000-0000-000031020000}"/>
    <cellStyle name="Percent [2] 2 2" xfId="472" xr:uid="{00000000-0005-0000-0000-000032020000}"/>
    <cellStyle name="Percent [2] 3" xfId="473" xr:uid="{00000000-0005-0000-0000-000033020000}"/>
    <cellStyle name="Percent 2" xfId="474" xr:uid="{00000000-0005-0000-0000-000034020000}"/>
    <cellStyle name="Percent 2 2" xfId="475" xr:uid="{00000000-0005-0000-0000-000035020000}"/>
    <cellStyle name="Percent 3" xfId="476" xr:uid="{00000000-0005-0000-0000-000036020000}"/>
    <cellStyle name="Percent 3 2" xfId="477" xr:uid="{00000000-0005-0000-0000-000037020000}"/>
    <cellStyle name="Percent 4" xfId="478" xr:uid="{00000000-0005-0000-0000-000038020000}"/>
    <cellStyle name="Percent 4 2" xfId="479" xr:uid="{00000000-0005-0000-0000-000039020000}"/>
    <cellStyle name="Percent 5" xfId="480" xr:uid="{00000000-0005-0000-0000-00003A020000}"/>
    <cellStyle name="Percent 5 2" xfId="481" xr:uid="{00000000-0005-0000-0000-00003B020000}"/>
    <cellStyle name="Percent 6" xfId="482" xr:uid="{00000000-0005-0000-0000-00003C020000}"/>
    <cellStyle name="Percent 7" xfId="728" xr:uid="{00000000-0005-0000-0000-00003D020000}"/>
    <cellStyle name="Percent(1)" xfId="483" xr:uid="{00000000-0005-0000-0000-00003E020000}"/>
    <cellStyle name="PSChar" xfId="152" xr:uid="{00000000-0005-0000-0000-00003F020000}"/>
    <cellStyle name="PSChar 2" xfId="484" xr:uid="{00000000-0005-0000-0000-000040020000}"/>
    <cellStyle name="PSChar 2 2" xfId="485" xr:uid="{00000000-0005-0000-0000-000041020000}"/>
    <cellStyle name="PSChar 2 3" xfId="486" xr:uid="{00000000-0005-0000-0000-000042020000}"/>
    <cellStyle name="PSChar 3" xfId="487" xr:uid="{00000000-0005-0000-0000-000043020000}"/>
    <cellStyle name="PSChar 3 2" xfId="488" xr:uid="{00000000-0005-0000-0000-000044020000}"/>
    <cellStyle name="PSChar 4" xfId="489" xr:uid="{00000000-0005-0000-0000-000045020000}"/>
    <cellStyle name="PSChar 5" xfId="490" xr:uid="{00000000-0005-0000-0000-000046020000}"/>
    <cellStyle name="PSDate" xfId="153" xr:uid="{00000000-0005-0000-0000-000047020000}"/>
    <cellStyle name="PSDate 2" xfId="491" xr:uid="{00000000-0005-0000-0000-000048020000}"/>
    <cellStyle name="PSDate 2 2" xfId="492" xr:uid="{00000000-0005-0000-0000-000049020000}"/>
    <cellStyle name="PSDate 3" xfId="493" xr:uid="{00000000-0005-0000-0000-00004A020000}"/>
    <cellStyle name="PSDec" xfId="154" xr:uid="{00000000-0005-0000-0000-00004B020000}"/>
    <cellStyle name="PSDec 2" xfId="494" xr:uid="{00000000-0005-0000-0000-00004C020000}"/>
    <cellStyle name="PSDec 2 2" xfId="495" xr:uid="{00000000-0005-0000-0000-00004D020000}"/>
    <cellStyle name="PSDec 3" xfId="496" xr:uid="{00000000-0005-0000-0000-00004E020000}"/>
    <cellStyle name="PSHeading" xfId="155" xr:uid="{00000000-0005-0000-0000-00004F020000}"/>
    <cellStyle name="PSHeading 2" xfId="497" xr:uid="{00000000-0005-0000-0000-000050020000}"/>
    <cellStyle name="PSHeading 2 2" xfId="498" xr:uid="{00000000-0005-0000-0000-000051020000}"/>
    <cellStyle name="PSHeading 2 3" xfId="499" xr:uid="{00000000-0005-0000-0000-000052020000}"/>
    <cellStyle name="PSHeading 3" xfId="500" xr:uid="{00000000-0005-0000-0000-000053020000}"/>
    <cellStyle name="PSHeading 3 2" xfId="501" xr:uid="{00000000-0005-0000-0000-000054020000}"/>
    <cellStyle name="PSHeading 4" xfId="502" xr:uid="{00000000-0005-0000-0000-000055020000}"/>
    <cellStyle name="PSHeading 5" xfId="503" xr:uid="{00000000-0005-0000-0000-000056020000}"/>
    <cellStyle name="PSHeading_108000 and 108002 allocation method and percentage" xfId="504" xr:uid="{00000000-0005-0000-0000-000057020000}"/>
    <cellStyle name="PSInt" xfId="156" xr:uid="{00000000-0005-0000-0000-000058020000}"/>
    <cellStyle name="PSInt 2" xfId="505" xr:uid="{00000000-0005-0000-0000-000059020000}"/>
    <cellStyle name="PSInt 2 2" xfId="506" xr:uid="{00000000-0005-0000-0000-00005A020000}"/>
    <cellStyle name="PSInt 3" xfId="507" xr:uid="{00000000-0005-0000-0000-00005B020000}"/>
    <cellStyle name="PSSpacer" xfId="157" xr:uid="{00000000-0005-0000-0000-00005C020000}"/>
    <cellStyle name="PSSpacer 2" xfId="509" xr:uid="{00000000-0005-0000-0000-00005D020000}"/>
    <cellStyle name="PSSpacer 2 2" xfId="510" xr:uid="{00000000-0005-0000-0000-00005E020000}"/>
    <cellStyle name="PSSpacer 2 3" xfId="511" xr:uid="{00000000-0005-0000-0000-00005F020000}"/>
    <cellStyle name="PSSpacer 3" xfId="512" xr:uid="{00000000-0005-0000-0000-000060020000}"/>
    <cellStyle name="PSSpacer 4" xfId="513" xr:uid="{00000000-0005-0000-0000-000061020000}"/>
    <cellStyle name="PSSpacer 5" xfId="514" xr:uid="{00000000-0005-0000-0000-000062020000}"/>
    <cellStyle name="R00A" xfId="158" xr:uid="{00000000-0005-0000-0000-000063020000}"/>
    <cellStyle name="R00B" xfId="159" xr:uid="{00000000-0005-0000-0000-000064020000}"/>
    <cellStyle name="R00B 2" xfId="515" xr:uid="{00000000-0005-0000-0000-000065020000}"/>
    <cellStyle name="R00L" xfId="160" xr:uid="{00000000-0005-0000-0000-000066020000}"/>
    <cellStyle name="R00L 2" xfId="516" xr:uid="{00000000-0005-0000-0000-000067020000}"/>
    <cellStyle name="R01A" xfId="161" xr:uid="{00000000-0005-0000-0000-000068020000}"/>
    <cellStyle name="R01B" xfId="162" xr:uid="{00000000-0005-0000-0000-000069020000}"/>
    <cellStyle name="R01B 2" xfId="517" xr:uid="{00000000-0005-0000-0000-00006A020000}"/>
    <cellStyle name="R01B 3" xfId="518" xr:uid="{00000000-0005-0000-0000-00006B020000}"/>
    <cellStyle name="R01H" xfId="163" xr:uid="{00000000-0005-0000-0000-00006C020000}"/>
    <cellStyle name="R01H 2" xfId="519" xr:uid="{00000000-0005-0000-0000-00006D020000}"/>
    <cellStyle name="R01L" xfId="164" xr:uid="{00000000-0005-0000-0000-00006E020000}"/>
    <cellStyle name="R01L 2" xfId="520" xr:uid="{00000000-0005-0000-0000-00006F020000}"/>
    <cellStyle name="R02A" xfId="165" xr:uid="{00000000-0005-0000-0000-000070020000}"/>
    <cellStyle name="R02B" xfId="166" xr:uid="{00000000-0005-0000-0000-000071020000}"/>
    <cellStyle name="R02B 2" xfId="521" xr:uid="{00000000-0005-0000-0000-000072020000}"/>
    <cellStyle name="R02B 3" xfId="522" xr:uid="{00000000-0005-0000-0000-000073020000}"/>
    <cellStyle name="R02H" xfId="167" xr:uid="{00000000-0005-0000-0000-000074020000}"/>
    <cellStyle name="R02H 2" xfId="523" xr:uid="{00000000-0005-0000-0000-000075020000}"/>
    <cellStyle name="R02L" xfId="168" xr:uid="{00000000-0005-0000-0000-000076020000}"/>
    <cellStyle name="R02L 2" xfId="524" xr:uid="{00000000-0005-0000-0000-000077020000}"/>
    <cellStyle name="R03A" xfId="169" xr:uid="{00000000-0005-0000-0000-000078020000}"/>
    <cellStyle name="R03B" xfId="170" xr:uid="{00000000-0005-0000-0000-000079020000}"/>
    <cellStyle name="R03B 2" xfId="525" xr:uid="{00000000-0005-0000-0000-00007A020000}"/>
    <cellStyle name="R03B 3" xfId="526" xr:uid="{00000000-0005-0000-0000-00007B020000}"/>
    <cellStyle name="R03H" xfId="171" xr:uid="{00000000-0005-0000-0000-00007C020000}"/>
    <cellStyle name="R03H 2" xfId="527" xr:uid="{00000000-0005-0000-0000-00007D020000}"/>
    <cellStyle name="R03L" xfId="172" xr:uid="{00000000-0005-0000-0000-00007E020000}"/>
    <cellStyle name="R03L 2" xfId="528" xr:uid="{00000000-0005-0000-0000-00007F020000}"/>
    <cellStyle name="R04A" xfId="173" xr:uid="{00000000-0005-0000-0000-000080020000}"/>
    <cellStyle name="R04B" xfId="174" xr:uid="{00000000-0005-0000-0000-000081020000}"/>
    <cellStyle name="R04B 2" xfId="530" xr:uid="{00000000-0005-0000-0000-000082020000}"/>
    <cellStyle name="R04B 3" xfId="531" xr:uid="{00000000-0005-0000-0000-000083020000}"/>
    <cellStyle name="R04H" xfId="175" xr:uid="{00000000-0005-0000-0000-000084020000}"/>
    <cellStyle name="R04H 2" xfId="532" xr:uid="{00000000-0005-0000-0000-000085020000}"/>
    <cellStyle name="R04L" xfId="176" xr:uid="{00000000-0005-0000-0000-000086020000}"/>
    <cellStyle name="R04L 2" xfId="533" xr:uid="{00000000-0005-0000-0000-000087020000}"/>
    <cellStyle name="R05A" xfId="177" xr:uid="{00000000-0005-0000-0000-000088020000}"/>
    <cellStyle name="R05B" xfId="178" xr:uid="{00000000-0005-0000-0000-000089020000}"/>
    <cellStyle name="R05B 2" xfId="534" xr:uid="{00000000-0005-0000-0000-00008A020000}"/>
    <cellStyle name="R05B 3" xfId="535" xr:uid="{00000000-0005-0000-0000-00008B020000}"/>
    <cellStyle name="R05H" xfId="179" xr:uid="{00000000-0005-0000-0000-00008C020000}"/>
    <cellStyle name="R05H 2" xfId="536" xr:uid="{00000000-0005-0000-0000-00008D020000}"/>
    <cellStyle name="R05L" xfId="180" xr:uid="{00000000-0005-0000-0000-00008E020000}"/>
    <cellStyle name="R05L 2" xfId="537" xr:uid="{00000000-0005-0000-0000-00008F020000}"/>
    <cellStyle name="R06A" xfId="181" xr:uid="{00000000-0005-0000-0000-000090020000}"/>
    <cellStyle name="R06B" xfId="182" xr:uid="{00000000-0005-0000-0000-000091020000}"/>
    <cellStyle name="R06B 2" xfId="538" xr:uid="{00000000-0005-0000-0000-000092020000}"/>
    <cellStyle name="R06B 3" xfId="539" xr:uid="{00000000-0005-0000-0000-000093020000}"/>
    <cellStyle name="R06H" xfId="183" xr:uid="{00000000-0005-0000-0000-000094020000}"/>
    <cellStyle name="R06H 2" xfId="540" xr:uid="{00000000-0005-0000-0000-000095020000}"/>
    <cellStyle name="R06L" xfId="184" xr:uid="{00000000-0005-0000-0000-000096020000}"/>
    <cellStyle name="R06L 2" xfId="541" xr:uid="{00000000-0005-0000-0000-000097020000}"/>
    <cellStyle name="R07A" xfId="185" xr:uid="{00000000-0005-0000-0000-000098020000}"/>
    <cellStyle name="R07B" xfId="186" xr:uid="{00000000-0005-0000-0000-000099020000}"/>
    <cellStyle name="R07B 2" xfId="542" xr:uid="{00000000-0005-0000-0000-00009A020000}"/>
    <cellStyle name="R07B 3" xfId="543" xr:uid="{00000000-0005-0000-0000-00009B020000}"/>
    <cellStyle name="R07H" xfId="187" xr:uid="{00000000-0005-0000-0000-00009C020000}"/>
    <cellStyle name="R07H 2" xfId="544" xr:uid="{00000000-0005-0000-0000-00009D020000}"/>
    <cellStyle name="R07L" xfId="188" xr:uid="{00000000-0005-0000-0000-00009E020000}"/>
    <cellStyle name="R07L 2" xfId="546" xr:uid="{00000000-0005-0000-0000-00009F020000}"/>
    <cellStyle name="Resource Detail" xfId="189" xr:uid="{00000000-0005-0000-0000-0000A0020000}"/>
    <cellStyle name="Shade" xfId="190" xr:uid="{00000000-0005-0000-0000-0000A1020000}"/>
    <cellStyle name="Shade 2" xfId="547" xr:uid="{00000000-0005-0000-0000-0000A2020000}"/>
    <cellStyle name="Shade 2 2" xfId="548" xr:uid="{00000000-0005-0000-0000-0000A3020000}"/>
    <cellStyle name="Shade 3" xfId="549" xr:uid="{00000000-0005-0000-0000-0000A4020000}"/>
    <cellStyle name="single acct" xfId="191" xr:uid="{00000000-0005-0000-0000-0000A5020000}"/>
    <cellStyle name="single acct 2" xfId="550" xr:uid="{00000000-0005-0000-0000-0000A6020000}"/>
    <cellStyle name="Single Border" xfId="192" xr:uid="{00000000-0005-0000-0000-0000A7020000}"/>
    <cellStyle name="Single Border 2" xfId="551" xr:uid="{00000000-0005-0000-0000-0000A8020000}"/>
    <cellStyle name="Small Page Heading" xfId="193" xr:uid="{00000000-0005-0000-0000-0000A9020000}"/>
    <cellStyle name="ssn" xfId="194" xr:uid="{00000000-0005-0000-0000-0000AA020000}"/>
    <cellStyle name="Style 1" xfId="195" xr:uid="{00000000-0005-0000-0000-0000AB020000}"/>
    <cellStyle name="Style 1 2" xfId="553" xr:uid="{00000000-0005-0000-0000-0000AC020000}"/>
    <cellStyle name="Style 1 3" xfId="554" xr:uid="{00000000-0005-0000-0000-0000AD020000}"/>
    <cellStyle name="Style 1 4" xfId="555" xr:uid="{00000000-0005-0000-0000-0000AE020000}"/>
    <cellStyle name="Style 1 5" xfId="556" xr:uid="{00000000-0005-0000-0000-0000AF020000}"/>
    <cellStyle name="Style 1 6" xfId="552" xr:uid="{00000000-0005-0000-0000-0000B0020000}"/>
    <cellStyle name="Style 2" xfId="196" xr:uid="{00000000-0005-0000-0000-0000B1020000}"/>
    <cellStyle name="Style 2 2" xfId="557" xr:uid="{00000000-0005-0000-0000-0000B2020000}"/>
    <cellStyle name="Style 2 3" xfId="558" xr:uid="{00000000-0005-0000-0000-0000B3020000}"/>
    <cellStyle name="Style 27" xfId="417" xr:uid="{00000000-0005-0000-0000-0000B4020000}"/>
    <cellStyle name="Style 28" xfId="439" xr:uid="{00000000-0005-0000-0000-0000B5020000}"/>
    <cellStyle name="Style 3" xfId="197" xr:uid="{00000000-0005-0000-0000-0000B6020000}"/>
    <cellStyle name="Style 3 2" xfId="559" xr:uid="{00000000-0005-0000-0000-0000B7020000}"/>
    <cellStyle name="Style 3 3" xfId="560" xr:uid="{00000000-0005-0000-0000-0000B8020000}"/>
    <cellStyle name="Style 4" xfId="198" xr:uid="{00000000-0005-0000-0000-0000B9020000}"/>
    <cellStyle name="Style 4 2" xfId="561" xr:uid="{00000000-0005-0000-0000-0000BA020000}"/>
    <cellStyle name="Style 4 3" xfId="562" xr:uid="{00000000-0005-0000-0000-0000BB020000}"/>
    <cellStyle name="Style 5" xfId="199" xr:uid="{00000000-0005-0000-0000-0000BC020000}"/>
    <cellStyle name="Style 5 2" xfId="563" xr:uid="{00000000-0005-0000-0000-0000BD020000}"/>
    <cellStyle name="Style 5 3" xfId="564" xr:uid="{00000000-0005-0000-0000-0000BE020000}"/>
    <cellStyle name="Style 6" xfId="200" xr:uid="{00000000-0005-0000-0000-0000BF020000}"/>
    <cellStyle name="Style 6 2" xfId="565" xr:uid="{00000000-0005-0000-0000-0000C0020000}"/>
    <cellStyle name="Table Sub Heading" xfId="201" xr:uid="{00000000-0005-0000-0000-0000C1020000}"/>
    <cellStyle name="Table Title" xfId="202" xr:uid="{00000000-0005-0000-0000-0000C2020000}"/>
    <cellStyle name="Table Units" xfId="203" xr:uid="{00000000-0005-0000-0000-0000C3020000}"/>
    <cellStyle name="Theirs" xfId="204" xr:uid="{00000000-0005-0000-0000-0000C4020000}"/>
    <cellStyle name="Thou" xfId="566" xr:uid="{00000000-0005-0000-0000-0000C5020000}"/>
    <cellStyle name="Thou 2" xfId="567" xr:uid="{00000000-0005-0000-0000-0000C6020000}"/>
    <cellStyle name="Thou 2 2" xfId="568" xr:uid="{00000000-0005-0000-0000-0000C7020000}"/>
    <cellStyle name="Thous" xfId="569" xr:uid="{00000000-0005-0000-0000-0000C8020000}"/>
    <cellStyle name="Thous 2" xfId="570" xr:uid="{00000000-0005-0000-0000-0000C9020000}"/>
    <cellStyle name="Thous 2 2" xfId="571" xr:uid="{00000000-0005-0000-0000-0000CA020000}"/>
    <cellStyle name="Thous 3" xfId="572" xr:uid="{00000000-0005-0000-0000-0000CB020000}"/>
    <cellStyle name="Thousand" xfId="573" xr:uid="{00000000-0005-0000-0000-0000CC020000}"/>
    <cellStyle name="Thousand 2" xfId="574" xr:uid="{00000000-0005-0000-0000-0000CD020000}"/>
    <cellStyle name="Thousand 2 2" xfId="575" xr:uid="{00000000-0005-0000-0000-0000CE020000}"/>
    <cellStyle name="Thousand 3" xfId="576" xr:uid="{00000000-0005-0000-0000-0000CF020000}"/>
    <cellStyle name="Times New Roman" xfId="316" xr:uid="{00000000-0005-0000-0000-0000D0020000}"/>
    <cellStyle name="Title 2" xfId="205" xr:uid="{00000000-0005-0000-0000-0000D1020000}"/>
    <cellStyle name="Title 2 2" xfId="577" xr:uid="{00000000-0005-0000-0000-0000D2020000}"/>
    <cellStyle name="Total 2" xfId="206" xr:uid="{00000000-0005-0000-0000-0000D3020000}"/>
    <cellStyle name="Total 2 2" xfId="578" xr:uid="{00000000-0005-0000-0000-0000D4020000}"/>
    <cellStyle name="Unprot" xfId="413" xr:uid="{00000000-0005-0000-0000-0000D5020000}"/>
    <cellStyle name="Unprot$" xfId="213" xr:uid="{00000000-0005-0000-0000-0000D6020000}"/>
    <cellStyle name="Unprotect" xfId="371" xr:uid="{00000000-0005-0000-0000-0000D7020000}"/>
    <cellStyle name="Warning Text 2" xfId="207" xr:uid="{00000000-0005-0000-0000-0000D8020000}"/>
    <cellStyle name="Warning Text 2 2" xfId="580" xr:uid="{00000000-0005-0000-0000-0000D9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6"/>
  <sheetViews>
    <sheetView workbookViewId="0"/>
  </sheetViews>
  <sheetFormatPr defaultRowHeight="14.5"/>
  <cols>
    <col min="1" max="1" width="21.453125" customWidth="1"/>
    <col min="3" max="3" width="11" bestFit="1" customWidth="1"/>
    <col min="4" max="4" width="23.453125" bestFit="1" customWidth="1"/>
    <col min="5" max="5" width="26.7265625" bestFit="1" customWidth="1"/>
    <col min="6" max="6" width="13.453125" bestFit="1" customWidth="1"/>
    <col min="7" max="7" width="28.26953125" bestFit="1" customWidth="1"/>
    <col min="8" max="8" width="29.81640625" bestFit="1" customWidth="1"/>
    <col min="9" max="9" width="23.54296875" bestFit="1" customWidth="1"/>
    <col min="18" max="19" width="11.1796875" bestFit="1" customWidth="1"/>
  </cols>
  <sheetData>
    <row r="1" spans="1:9">
      <c r="A1" s="5" t="s">
        <v>10</v>
      </c>
      <c r="B1" s="4"/>
      <c r="C1" s="4"/>
      <c r="D1" s="4"/>
      <c r="E1" s="4"/>
      <c r="F1" s="4"/>
      <c r="G1" s="4"/>
      <c r="H1" s="6">
        <v>250000</v>
      </c>
    </row>
    <row r="2" spans="1:9">
      <c r="A2" s="7" t="s">
        <v>11</v>
      </c>
      <c r="B2" s="4"/>
      <c r="C2" s="4"/>
      <c r="D2" s="4"/>
      <c r="E2" s="4"/>
      <c r="F2" s="4"/>
      <c r="G2" s="4"/>
      <c r="H2" s="8">
        <v>750000</v>
      </c>
    </row>
    <row r="3" spans="1:9">
      <c r="A3" s="7" t="s">
        <v>12</v>
      </c>
      <c r="B3" s="4"/>
      <c r="C3" s="4"/>
      <c r="D3" s="4"/>
      <c r="E3" s="4"/>
      <c r="F3" s="4"/>
      <c r="G3" s="4"/>
      <c r="H3" s="6">
        <v>1000000</v>
      </c>
    </row>
    <row r="4" spans="1:9">
      <c r="G4" s="2"/>
    </row>
    <row r="6" spans="1:9">
      <c r="A6" s="26"/>
      <c r="B6" s="26"/>
      <c r="C6" s="26" t="s">
        <v>3</v>
      </c>
      <c r="D6" s="26" t="s">
        <v>5</v>
      </c>
      <c r="E6" s="26" t="s">
        <v>7</v>
      </c>
      <c r="F6" s="26" t="s">
        <v>9</v>
      </c>
      <c r="G6" s="26"/>
    </row>
    <row r="7" spans="1:9">
      <c r="A7" s="26">
        <v>50501</v>
      </c>
      <c r="B7" s="26"/>
      <c r="C7" s="27" t="s">
        <v>4</v>
      </c>
      <c r="D7" s="26" t="s">
        <v>6</v>
      </c>
      <c r="E7" s="26" t="s">
        <v>8</v>
      </c>
      <c r="F7" s="28">
        <f>'WO 10046597'!L25</f>
        <v>111686.41</v>
      </c>
      <c r="G7" s="26" t="s">
        <v>26</v>
      </c>
    </row>
    <row r="10" spans="1:9">
      <c r="B10" t="s">
        <v>0</v>
      </c>
      <c r="F10" s="24"/>
    </row>
    <row r="11" spans="1:9">
      <c r="A11">
        <v>50501</v>
      </c>
      <c r="B11">
        <v>9001314</v>
      </c>
      <c r="C11" s="1">
        <v>41274</v>
      </c>
      <c r="D11">
        <v>925000</v>
      </c>
      <c r="E11" t="s">
        <v>1</v>
      </c>
      <c r="F11" s="2">
        <f>H2-F7-175</f>
        <v>638138.59</v>
      </c>
      <c r="G11" t="s">
        <v>30</v>
      </c>
      <c r="H11" t="s">
        <v>25</v>
      </c>
    </row>
    <row r="12" spans="1:9">
      <c r="A12">
        <v>50501</v>
      </c>
      <c r="B12">
        <v>9001314</v>
      </c>
      <c r="C12" s="1">
        <v>41274</v>
      </c>
      <c r="D12">
        <v>232009</v>
      </c>
      <c r="E12" t="s">
        <v>1</v>
      </c>
      <c r="F12" s="2">
        <v>-638138.59</v>
      </c>
      <c r="G12" s="2">
        <f>F11</f>
        <v>638138.59</v>
      </c>
      <c r="H12">
        <v>9.1469999999999996E-2</v>
      </c>
      <c r="I12" s="3"/>
    </row>
    <row r="13" spans="1:9">
      <c r="C13" s="1"/>
      <c r="F13" s="2"/>
    </row>
    <row r="14" spans="1:9">
      <c r="C14" s="1"/>
      <c r="E14" t="s">
        <v>29</v>
      </c>
      <c r="F14" s="2"/>
    </row>
    <row r="15" spans="1:9">
      <c r="C15" s="1"/>
      <c r="F15" s="2"/>
    </row>
    <row r="16" spans="1:9">
      <c r="C16" s="1" t="s">
        <v>3</v>
      </c>
      <c r="D16" t="s">
        <v>15</v>
      </c>
      <c r="E16" t="s">
        <v>16</v>
      </c>
      <c r="F16" t="s">
        <v>21</v>
      </c>
    </row>
    <row r="17" spans="1:6">
      <c r="A17">
        <v>50501</v>
      </c>
      <c r="C17" s="1">
        <v>41180</v>
      </c>
      <c r="D17">
        <v>580000</v>
      </c>
      <c r="E17" t="s">
        <v>18</v>
      </c>
      <c r="F17" s="2">
        <v>11200.02</v>
      </c>
    </row>
    <row r="18" spans="1:6">
      <c r="A18">
        <v>50501</v>
      </c>
      <c r="C18" s="1">
        <v>41188</v>
      </c>
      <c r="D18">
        <v>580000</v>
      </c>
      <c r="E18" t="s">
        <v>18</v>
      </c>
      <c r="F18" s="2">
        <v>11099.48</v>
      </c>
    </row>
    <row r="19" spans="1:6">
      <c r="A19">
        <v>50501</v>
      </c>
      <c r="C19" s="1">
        <v>41192</v>
      </c>
      <c r="D19">
        <v>580000</v>
      </c>
      <c r="E19" t="s">
        <v>18</v>
      </c>
      <c r="F19" s="2">
        <v>3295.33</v>
      </c>
    </row>
    <row r="20" spans="1:6">
      <c r="A20">
        <v>50501</v>
      </c>
      <c r="C20" s="1">
        <v>41226</v>
      </c>
      <c r="D20">
        <v>583000</v>
      </c>
      <c r="E20" t="s">
        <v>18</v>
      </c>
      <c r="F20" s="2">
        <v>103061.55</v>
      </c>
    </row>
    <row r="21" spans="1:6">
      <c r="A21">
        <v>50501</v>
      </c>
      <c r="C21" s="1">
        <v>41264</v>
      </c>
      <c r="D21">
        <v>583000</v>
      </c>
      <c r="E21" t="s">
        <v>18</v>
      </c>
      <c r="F21">
        <v>656.35</v>
      </c>
    </row>
    <row r="22" spans="1:6">
      <c r="A22">
        <v>50501</v>
      </c>
      <c r="C22" s="1">
        <v>41177</v>
      </c>
      <c r="D22">
        <v>588000</v>
      </c>
      <c r="E22" t="s">
        <v>18</v>
      </c>
      <c r="F22" s="2">
        <v>2461.5500000000002</v>
      </c>
    </row>
    <row r="23" spans="1:6">
      <c r="A23">
        <v>50501</v>
      </c>
      <c r="C23" s="1">
        <v>41178</v>
      </c>
      <c r="D23">
        <v>588000</v>
      </c>
      <c r="E23" t="s">
        <v>18</v>
      </c>
      <c r="F23">
        <v>667.8</v>
      </c>
    </row>
    <row r="24" spans="1:6">
      <c r="A24">
        <v>50501</v>
      </c>
      <c r="C24" s="1">
        <v>41184</v>
      </c>
      <c r="D24">
        <v>588000</v>
      </c>
      <c r="E24" t="s">
        <v>18</v>
      </c>
      <c r="F24" s="2">
        <v>1249.8800000000001</v>
      </c>
    </row>
    <row r="25" spans="1:6">
      <c r="A25">
        <v>50501</v>
      </c>
      <c r="C25" s="1">
        <v>41186</v>
      </c>
      <c r="D25">
        <v>588000</v>
      </c>
      <c r="E25" t="s">
        <v>18</v>
      </c>
      <c r="F25" s="2">
        <v>2323</v>
      </c>
    </row>
    <row r="26" spans="1:6">
      <c r="A26">
        <v>50501</v>
      </c>
      <c r="C26" s="1">
        <v>41156</v>
      </c>
      <c r="D26">
        <v>923000</v>
      </c>
      <c r="E26" t="s">
        <v>18</v>
      </c>
      <c r="F26" s="2">
        <v>10824.46</v>
      </c>
    </row>
    <row r="27" spans="1:6">
      <c r="A27">
        <v>50501</v>
      </c>
      <c r="C27" s="1">
        <v>41177</v>
      </c>
      <c r="D27">
        <v>923000</v>
      </c>
      <c r="E27" t="s">
        <v>18</v>
      </c>
      <c r="F27" s="2">
        <v>17112.5</v>
      </c>
    </row>
    <row r="28" spans="1:6">
      <c r="A28">
        <v>50501</v>
      </c>
      <c r="C28" s="1">
        <v>41180</v>
      </c>
      <c r="D28">
        <v>923000</v>
      </c>
      <c r="E28" t="s">
        <v>18</v>
      </c>
      <c r="F28" s="2">
        <v>9310.7999999999993</v>
      </c>
    </row>
    <row r="29" spans="1:6">
      <c r="A29">
        <v>50501</v>
      </c>
      <c r="C29" s="1">
        <v>41190</v>
      </c>
      <c r="D29">
        <v>923000</v>
      </c>
      <c r="E29" t="s">
        <v>18</v>
      </c>
      <c r="F29" s="2">
        <v>26245.98</v>
      </c>
    </row>
    <row r="30" spans="1:6">
      <c r="A30">
        <v>50501</v>
      </c>
      <c r="C30" s="1">
        <v>41193</v>
      </c>
      <c r="D30">
        <v>923000</v>
      </c>
      <c r="E30" t="s">
        <v>18</v>
      </c>
      <c r="F30" s="2">
        <v>7351.64</v>
      </c>
    </row>
    <row r="31" spans="1:6">
      <c r="A31">
        <v>50501</v>
      </c>
      <c r="C31" s="1">
        <v>41206</v>
      </c>
      <c r="D31">
        <v>923000</v>
      </c>
      <c r="E31" t="s">
        <v>18</v>
      </c>
      <c r="F31" s="2">
        <v>1450</v>
      </c>
    </row>
    <row r="32" spans="1:6">
      <c r="A32">
        <v>50501</v>
      </c>
      <c r="C32" s="1">
        <v>41214</v>
      </c>
      <c r="D32">
        <v>923000</v>
      </c>
      <c r="E32" t="s">
        <v>18</v>
      </c>
      <c r="F32" s="2">
        <v>6080.96</v>
      </c>
    </row>
    <row r="33" spans="1:9">
      <c r="A33">
        <v>50501</v>
      </c>
      <c r="C33" s="1">
        <v>41219</v>
      </c>
      <c r="D33">
        <v>923000</v>
      </c>
      <c r="E33" t="s">
        <v>18</v>
      </c>
      <c r="F33" s="2">
        <v>12593.88</v>
      </c>
    </row>
    <row r="34" spans="1:9">
      <c r="A34">
        <v>50501</v>
      </c>
      <c r="C34" s="1">
        <v>41240</v>
      </c>
      <c r="D34">
        <v>923000</v>
      </c>
      <c r="E34" t="s">
        <v>18</v>
      </c>
      <c r="F34">
        <v>-992.44</v>
      </c>
    </row>
    <row r="35" spans="1:9">
      <c r="A35">
        <v>50501</v>
      </c>
      <c r="C35" s="1">
        <v>41249</v>
      </c>
      <c r="D35">
        <v>923000</v>
      </c>
      <c r="E35" t="s">
        <v>18</v>
      </c>
      <c r="F35" s="2">
        <v>2848.75</v>
      </c>
    </row>
    <row r="36" spans="1:9">
      <c r="A36">
        <v>50501</v>
      </c>
      <c r="C36" s="1">
        <v>41250</v>
      </c>
      <c r="D36">
        <v>923000</v>
      </c>
      <c r="E36" t="s">
        <v>18</v>
      </c>
      <c r="F36" s="2">
        <v>2766.5</v>
      </c>
    </row>
    <row r="37" spans="1:9">
      <c r="C37" s="1"/>
      <c r="D37">
        <v>923000</v>
      </c>
      <c r="E37" t="s">
        <v>19</v>
      </c>
      <c r="F37" s="2">
        <v>12838</v>
      </c>
      <c r="G37" t="s">
        <v>30</v>
      </c>
      <c r="H37" t="s">
        <v>25</v>
      </c>
    </row>
    <row r="38" spans="1:9">
      <c r="A38" t="s">
        <v>22</v>
      </c>
      <c r="C38" s="1"/>
      <c r="F38" s="2">
        <f>SUM(F17:F37)</f>
        <v>244445.99</v>
      </c>
      <c r="G38" s="2">
        <f>SUM(F26:F37)</f>
        <v>108431.03</v>
      </c>
      <c r="H38">
        <v>9.1469999999999996E-2</v>
      </c>
      <c r="I38" s="3"/>
    </row>
    <row r="39" spans="1:9">
      <c r="C39" s="1"/>
      <c r="F39" s="2"/>
    </row>
    <row r="40" spans="1:9">
      <c r="C40" s="1"/>
      <c r="F40" s="2"/>
    </row>
    <row r="41" spans="1:9">
      <c r="C41" s="1" t="s">
        <v>3</v>
      </c>
      <c r="D41" t="s">
        <v>15</v>
      </c>
      <c r="E41" t="s">
        <v>16</v>
      </c>
      <c r="F41" t="s">
        <v>21</v>
      </c>
    </row>
    <row r="42" spans="1:9">
      <c r="C42" s="1">
        <v>41318</v>
      </c>
      <c r="D42">
        <v>580000</v>
      </c>
      <c r="E42" t="s">
        <v>18</v>
      </c>
      <c r="F42">
        <v>306.33999999999997</v>
      </c>
    </row>
    <row r="43" spans="1:9">
      <c r="C43" s="1">
        <v>41282</v>
      </c>
      <c r="D43">
        <v>583000</v>
      </c>
      <c r="E43" t="s">
        <v>18</v>
      </c>
      <c r="F43">
        <v>0</v>
      </c>
    </row>
    <row r="44" spans="1:9">
      <c r="C44" s="1">
        <v>41309</v>
      </c>
      <c r="D44">
        <v>588000</v>
      </c>
      <c r="E44" t="s">
        <v>18</v>
      </c>
      <c r="F44">
        <v>490.88</v>
      </c>
    </row>
    <row r="45" spans="1:9">
      <c r="C45" s="1">
        <v>41470</v>
      </c>
      <c r="D45">
        <v>921000</v>
      </c>
      <c r="E45" t="s">
        <v>18</v>
      </c>
      <c r="F45">
        <v>20.07</v>
      </c>
    </row>
    <row r="46" spans="1:9">
      <c r="C46" s="1">
        <v>41282</v>
      </c>
      <c r="D46">
        <v>923000</v>
      </c>
      <c r="E46" t="s">
        <v>18</v>
      </c>
      <c r="F46" s="2">
        <v>12838.86</v>
      </c>
    </row>
    <row r="47" spans="1:9">
      <c r="C47" s="1">
        <v>41290</v>
      </c>
      <c r="D47">
        <v>923000</v>
      </c>
      <c r="E47" t="s">
        <v>18</v>
      </c>
      <c r="F47" s="2">
        <v>8058.18</v>
      </c>
    </row>
    <row r="48" spans="1:9">
      <c r="C48" s="1">
        <v>41292</v>
      </c>
      <c r="D48">
        <v>923000</v>
      </c>
      <c r="E48" t="s">
        <v>18</v>
      </c>
      <c r="F48">
        <v>740.94</v>
      </c>
    </row>
    <row r="49" spans="3:6">
      <c r="C49" s="1">
        <v>41309</v>
      </c>
      <c r="D49">
        <v>923000</v>
      </c>
      <c r="E49" t="s">
        <v>18</v>
      </c>
      <c r="F49">
        <v>525</v>
      </c>
    </row>
    <row r="50" spans="3:6">
      <c r="C50" s="1">
        <v>41312</v>
      </c>
      <c r="D50">
        <v>923000</v>
      </c>
      <c r="E50" t="s">
        <v>18</v>
      </c>
      <c r="F50" s="2">
        <v>7356.23</v>
      </c>
    </row>
    <row r="51" spans="3:6">
      <c r="C51" s="1">
        <v>41324</v>
      </c>
      <c r="D51">
        <v>923000</v>
      </c>
      <c r="E51" t="s">
        <v>18</v>
      </c>
      <c r="F51" s="2">
        <v>20136.82</v>
      </c>
    </row>
    <row r="52" spans="3:6">
      <c r="C52" s="1">
        <v>41332</v>
      </c>
      <c r="D52">
        <v>923000</v>
      </c>
      <c r="E52" t="s">
        <v>18</v>
      </c>
      <c r="F52">
        <v>483.49</v>
      </c>
    </row>
    <row r="53" spans="3:6">
      <c r="C53" s="1">
        <v>41333</v>
      </c>
      <c r="D53">
        <v>923000</v>
      </c>
      <c r="E53" t="s">
        <v>18</v>
      </c>
      <c r="F53" s="2">
        <v>2948.13</v>
      </c>
    </row>
    <row r="54" spans="3:6">
      <c r="C54" s="1">
        <v>41340</v>
      </c>
      <c r="D54">
        <v>923000</v>
      </c>
      <c r="E54" t="s">
        <v>18</v>
      </c>
      <c r="F54" s="2">
        <v>13443.68</v>
      </c>
    </row>
    <row r="55" spans="3:6">
      <c r="C55" s="1">
        <v>41353</v>
      </c>
      <c r="D55">
        <v>923000</v>
      </c>
      <c r="E55" t="s">
        <v>18</v>
      </c>
      <c r="F55" s="2">
        <v>20756.09</v>
      </c>
    </row>
    <row r="56" spans="3:6">
      <c r="C56" s="1">
        <v>41358</v>
      </c>
      <c r="D56">
        <v>923000</v>
      </c>
      <c r="E56" t="s">
        <v>18</v>
      </c>
      <c r="F56" s="2">
        <v>3014.38</v>
      </c>
    </row>
    <row r="57" spans="3:6">
      <c r="C57" s="1">
        <v>41361</v>
      </c>
      <c r="D57">
        <v>923000</v>
      </c>
      <c r="E57" t="s">
        <v>18</v>
      </c>
      <c r="F57">
        <v>130.11000000000001</v>
      </c>
    </row>
    <row r="58" spans="3:6">
      <c r="C58" s="1">
        <v>41362</v>
      </c>
      <c r="D58">
        <v>923000</v>
      </c>
      <c r="E58" t="s">
        <v>18</v>
      </c>
      <c r="F58">
        <v>834.69</v>
      </c>
    </row>
    <row r="59" spans="3:6">
      <c r="C59" s="1">
        <v>41366</v>
      </c>
      <c r="D59">
        <v>923000</v>
      </c>
      <c r="E59" t="s">
        <v>18</v>
      </c>
      <c r="F59" s="2">
        <v>22571.040000000001</v>
      </c>
    </row>
    <row r="60" spans="3:6">
      <c r="C60" s="1">
        <v>41389</v>
      </c>
      <c r="D60">
        <v>923000</v>
      </c>
      <c r="E60" t="s">
        <v>18</v>
      </c>
      <c r="F60">
        <v>42.4</v>
      </c>
    </row>
    <row r="61" spans="3:6">
      <c r="C61" s="1">
        <v>41397</v>
      </c>
      <c r="D61">
        <v>923000</v>
      </c>
      <c r="E61" t="s">
        <v>18</v>
      </c>
      <c r="F61" s="2">
        <v>2790</v>
      </c>
    </row>
    <row r="62" spans="3:6">
      <c r="C62" s="1">
        <v>41401</v>
      </c>
      <c r="D62">
        <v>923000</v>
      </c>
      <c r="E62" t="s">
        <v>18</v>
      </c>
      <c r="F62" s="2">
        <v>2325.11</v>
      </c>
    </row>
    <row r="63" spans="3:6">
      <c r="C63" s="1">
        <v>41404</v>
      </c>
      <c r="D63">
        <v>923000</v>
      </c>
      <c r="E63" t="s">
        <v>18</v>
      </c>
      <c r="F63" s="2">
        <v>2962.17</v>
      </c>
    </row>
    <row r="64" spans="3:6">
      <c r="C64" s="1">
        <v>41410</v>
      </c>
      <c r="D64">
        <v>923000</v>
      </c>
      <c r="E64" t="s">
        <v>18</v>
      </c>
      <c r="F64" s="2">
        <v>3150</v>
      </c>
    </row>
    <row r="65" spans="3:6">
      <c r="C65" s="1">
        <v>41416</v>
      </c>
      <c r="D65">
        <v>923000</v>
      </c>
      <c r="E65" t="s">
        <v>18</v>
      </c>
      <c r="F65" s="2">
        <v>20289.71</v>
      </c>
    </row>
    <row r="66" spans="3:6">
      <c r="C66" s="1">
        <v>41428</v>
      </c>
      <c r="D66">
        <v>923000</v>
      </c>
      <c r="E66" t="s">
        <v>18</v>
      </c>
      <c r="F66" s="2">
        <v>5510.39</v>
      </c>
    </row>
    <row r="67" spans="3:6">
      <c r="C67" s="1">
        <v>41435</v>
      </c>
      <c r="D67">
        <v>923000</v>
      </c>
      <c r="E67" t="s">
        <v>18</v>
      </c>
      <c r="F67" s="2">
        <v>1436.3</v>
      </c>
    </row>
    <row r="68" spans="3:6">
      <c r="C68" s="1">
        <v>41438</v>
      </c>
      <c r="D68">
        <v>923000</v>
      </c>
      <c r="E68" t="s">
        <v>18</v>
      </c>
      <c r="F68" s="2">
        <v>12220.58</v>
      </c>
    </row>
    <row r="69" spans="3:6">
      <c r="C69" s="1">
        <v>41452</v>
      </c>
      <c r="D69">
        <v>923000</v>
      </c>
      <c r="E69" t="s">
        <v>18</v>
      </c>
      <c r="F69" s="2">
        <v>11105.63</v>
      </c>
    </row>
    <row r="70" spans="3:6">
      <c r="C70" s="1">
        <v>41457</v>
      </c>
      <c r="D70">
        <v>923000</v>
      </c>
      <c r="E70" t="s">
        <v>18</v>
      </c>
      <c r="F70" s="2">
        <v>1925</v>
      </c>
    </row>
    <row r="71" spans="3:6">
      <c r="C71" s="1">
        <v>41463</v>
      </c>
      <c r="D71">
        <v>923000</v>
      </c>
      <c r="E71" t="s">
        <v>18</v>
      </c>
      <c r="F71" s="2">
        <v>10583.03</v>
      </c>
    </row>
    <row r="72" spans="3:6">
      <c r="C72" s="1">
        <v>41467</v>
      </c>
      <c r="D72">
        <v>923000</v>
      </c>
      <c r="E72" t="s">
        <v>18</v>
      </c>
      <c r="F72" s="2">
        <v>2066.64</v>
      </c>
    </row>
    <row r="73" spans="3:6">
      <c r="C73" s="1">
        <v>41472</v>
      </c>
      <c r="D73">
        <v>923000</v>
      </c>
      <c r="E73" t="s">
        <v>18</v>
      </c>
      <c r="F73" s="2">
        <v>1800</v>
      </c>
    </row>
    <row r="74" spans="3:6">
      <c r="C74" s="1">
        <v>41477</v>
      </c>
      <c r="D74">
        <v>923000</v>
      </c>
      <c r="E74" t="s">
        <v>18</v>
      </c>
      <c r="F74">
        <v>87.38</v>
      </c>
    </row>
    <row r="75" spans="3:6">
      <c r="C75" s="1">
        <v>41486</v>
      </c>
      <c r="D75">
        <v>923000</v>
      </c>
      <c r="E75" t="s">
        <v>18</v>
      </c>
      <c r="F75">
        <v>115.5</v>
      </c>
    </row>
    <row r="76" spans="3:6">
      <c r="C76" s="1">
        <v>41493</v>
      </c>
      <c r="D76">
        <v>923000</v>
      </c>
      <c r="E76" t="s">
        <v>18</v>
      </c>
      <c r="F76" s="2">
        <v>6096.2</v>
      </c>
    </row>
    <row r="77" spans="3:6">
      <c r="C77" s="1">
        <v>41495</v>
      </c>
      <c r="D77">
        <v>923000</v>
      </c>
      <c r="E77" t="s">
        <v>18</v>
      </c>
      <c r="F77">
        <v>-222.12</v>
      </c>
    </row>
    <row r="78" spans="3:6">
      <c r="C78" s="1">
        <v>41499</v>
      </c>
      <c r="D78">
        <v>923000</v>
      </c>
      <c r="E78" t="s">
        <v>18</v>
      </c>
      <c r="F78" s="2">
        <v>6443.8</v>
      </c>
    </row>
    <row r="79" spans="3:6">
      <c r="C79" s="1">
        <v>41513</v>
      </c>
      <c r="D79">
        <v>923000</v>
      </c>
      <c r="E79" t="s">
        <v>18</v>
      </c>
      <c r="F79">
        <v>108</v>
      </c>
    </row>
    <row r="80" spans="3:6">
      <c r="C80" s="1">
        <v>41514</v>
      </c>
      <c r="D80">
        <v>923000</v>
      </c>
      <c r="E80" t="s">
        <v>18</v>
      </c>
      <c r="F80" s="2">
        <v>14292.44</v>
      </c>
    </row>
    <row r="81" spans="3:6">
      <c r="C81" s="1">
        <v>41534</v>
      </c>
      <c r="D81">
        <v>923000</v>
      </c>
      <c r="E81" t="s">
        <v>18</v>
      </c>
      <c r="F81" s="2">
        <v>6386.5</v>
      </c>
    </row>
    <row r="82" spans="3:6">
      <c r="C82" s="1">
        <v>41540</v>
      </c>
      <c r="D82">
        <v>923000</v>
      </c>
      <c r="E82" t="s">
        <v>18</v>
      </c>
      <c r="F82" s="2">
        <v>14977.92</v>
      </c>
    </row>
    <row r="83" spans="3:6">
      <c r="C83" s="1">
        <v>41542</v>
      </c>
      <c r="D83">
        <v>923000</v>
      </c>
      <c r="E83" t="s">
        <v>18</v>
      </c>
      <c r="F83" s="2">
        <v>12334.62</v>
      </c>
    </row>
    <row r="84" spans="3:6">
      <c r="C84" s="1">
        <v>41557</v>
      </c>
      <c r="D84">
        <v>923000</v>
      </c>
      <c r="E84" t="s">
        <v>18</v>
      </c>
      <c r="F84" s="2">
        <v>10589.89</v>
      </c>
    </row>
    <row r="85" spans="3:6">
      <c r="C85" s="1">
        <v>41577</v>
      </c>
      <c r="D85">
        <v>923000</v>
      </c>
      <c r="E85" t="s">
        <v>18</v>
      </c>
      <c r="F85">
        <v>548.54999999999995</v>
      </c>
    </row>
    <row r="86" spans="3:6">
      <c r="C86" s="1">
        <v>41579</v>
      </c>
      <c r="D86">
        <v>923000</v>
      </c>
      <c r="E86" t="s">
        <v>18</v>
      </c>
      <c r="F86" s="2">
        <v>4071.51</v>
      </c>
    </row>
    <row r="87" spans="3:6">
      <c r="C87" s="1">
        <v>41610</v>
      </c>
      <c r="D87">
        <v>923000</v>
      </c>
      <c r="E87" t="s">
        <v>18</v>
      </c>
      <c r="F87" s="2">
        <v>56551.38</v>
      </c>
    </row>
    <row r="88" spans="3:6">
      <c r="C88" s="1">
        <v>41613</v>
      </c>
      <c r="D88">
        <v>923000</v>
      </c>
      <c r="E88" t="s">
        <v>18</v>
      </c>
      <c r="F88">
        <v>420</v>
      </c>
    </row>
    <row r="89" spans="3:6">
      <c r="C89" s="1">
        <v>41614</v>
      </c>
      <c r="D89">
        <v>923000</v>
      </c>
      <c r="E89" t="s">
        <v>18</v>
      </c>
      <c r="F89" s="2">
        <v>6438.68</v>
      </c>
    </row>
    <row r="90" spans="3:6">
      <c r="C90" s="1">
        <v>41617</v>
      </c>
      <c r="D90">
        <v>923000</v>
      </c>
      <c r="E90" t="s">
        <v>18</v>
      </c>
      <c r="F90" s="2">
        <v>23655.46</v>
      </c>
    </row>
    <row r="91" spans="3:6">
      <c r="C91" s="1">
        <v>41625</v>
      </c>
      <c r="D91">
        <v>923000</v>
      </c>
      <c r="E91" t="s">
        <v>18</v>
      </c>
      <c r="F91">
        <v>120</v>
      </c>
    </row>
    <row r="92" spans="3:6">
      <c r="C92" s="1">
        <v>41626</v>
      </c>
      <c r="D92">
        <v>923000</v>
      </c>
      <c r="E92" t="s">
        <v>18</v>
      </c>
      <c r="F92" s="2">
        <v>4754.45</v>
      </c>
    </row>
    <row r="93" spans="3:6">
      <c r="C93" s="1">
        <v>41629</v>
      </c>
      <c r="D93">
        <v>923000</v>
      </c>
      <c r="E93" t="s">
        <v>18</v>
      </c>
      <c r="F93" s="2">
        <v>-2450.61</v>
      </c>
    </row>
    <row r="94" spans="3:6">
      <c r="C94" s="1">
        <v>41613</v>
      </c>
      <c r="D94">
        <v>923000</v>
      </c>
      <c r="E94" t="s">
        <v>23</v>
      </c>
      <c r="F94" s="2">
        <v>-4071.51</v>
      </c>
    </row>
    <row r="95" spans="3:6">
      <c r="C95" s="1">
        <v>41613</v>
      </c>
      <c r="D95">
        <v>923000</v>
      </c>
      <c r="E95" t="s">
        <v>19</v>
      </c>
      <c r="F95" s="2">
        <v>20934</v>
      </c>
    </row>
    <row r="96" spans="3:6">
      <c r="C96" s="1">
        <v>41613</v>
      </c>
      <c r="D96">
        <v>923000</v>
      </c>
      <c r="E96" t="s">
        <v>20</v>
      </c>
      <c r="F96" s="2">
        <v>41887.230000000003</v>
      </c>
    </row>
    <row r="97" spans="1:9">
      <c r="C97" s="1">
        <v>41639</v>
      </c>
      <c r="D97">
        <v>923000</v>
      </c>
      <c r="E97" t="s">
        <v>24</v>
      </c>
      <c r="F97" s="2">
        <v>-1199.68</v>
      </c>
      <c r="G97" t="s">
        <v>30</v>
      </c>
      <c r="H97" t="s">
        <v>27</v>
      </c>
    </row>
    <row r="98" spans="1:9">
      <c r="A98" t="s">
        <v>17</v>
      </c>
      <c r="C98" s="1"/>
      <c r="F98" s="2">
        <f>SUM(F42:F97)</f>
        <v>415731.48000000004</v>
      </c>
      <c r="G98" s="2">
        <f>SUM(F45:F97)</f>
        <v>414934.26</v>
      </c>
      <c r="H98">
        <v>8.3879999999999996E-2</v>
      </c>
      <c r="I98" s="3"/>
    </row>
    <row r="99" spans="1:9">
      <c r="A99" t="s">
        <v>35</v>
      </c>
      <c r="C99" s="1"/>
      <c r="F99" s="2"/>
    </row>
    <row r="100" spans="1:9">
      <c r="A100">
        <v>50501</v>
      </c>
      <c r="C100" s="1">
        <v>41670</v>
      </c>
      <c r="D100">
        <v>580000</v>
      </c>
      <c r="E100" t="s">
        <v>1</v>
      </c>
      <c r="F100">
        <v>-306.33999999999997</v>
      </c>
    </row>
    <row r="101" spans="1:9">
      <c r="A101">
        <v>50501</v>
      </c>
      <c r="C101" s="1">
        <v>41670</v>
      </c>
      <c r="D101">
        <v>580000</v>
      </c>
      <c r="E101" t="s">
        <v>1</v>
      </c>
      <c r="F101" s="2">
        <v>-25594.83</v>
      </c>
    </row>
    <row r="102" spans="1:9">
      <c r="A102">
        <v>50501</v>
      </c>
      <c r="C102" s="1">
        <v>41670</v>
      </c>
      <c r="D102">
        <v>580000</v>
      </c>
      <c r="E102" t="s">
        <v>1</v>
      </c>
      <c r="F102" t="s">
        <v>13</v>
      </c>
    </row>
    <row r="103" spans="1:9">
      <c r="A103">
        <v>50501</v>
      </c>
      <c r="C103" s="1">
        <v>41670</v>
      </c>
      <c r="D103">
        <v>583000</v>
      </c>
      <c r="E103" t="s">
        <v>1</v>
      </c>
      <c r="F103" s="2">
        <v>-103717.9</v>
      </c>
    </row>
    <row r="104" spans="1:9">
      <c r="A104">
        <v>50501</v>
      </c>
      <c r="C104" s="1">
        <v>41670</v>
      </c>
      <c r="D104">
        <v>588000</v>
      </c>
      <c r="E104" t="s">
        <v>1</v>
      </c>
      <c r="F104">
        <v>-490.88</v>
      </c>
    </row>
    <row r="105" spans="1:9">
      <c r="A105">
        <v>50501</v>
      </c>
      <c r="C105" s="1">
        <v>41670</v>
      </c>
      <c r="D105">
        <v>588000</v>
      </c>
      <c r="E105" t="s">
        <v>1</v>
      </c>
      <c r="F105" s="2">
        <v>-1369.55</v>
      </c>
    </row>
    <row r="106" spans="1:9">
      <c r="A106">
        <v>50501</v>
      </c>
      <c r="C106" s="1">
        <v>41670</v>
      </c>
      <c r="D106">
        <v>588000</v>
      </c>
      <c r="E106" t="s">
        <v>1</v>
      </c>
      <c r="F106" s="2">
        <v>-1092</v>
      </c>
    </row>
    <row r="107" spans="1:9">
      <c r="A107">
        <v>50501</v>
      </c>
      <c r="C107" s="1">
        <v>41670</v>
      </c>
      <c r="D107">
        <v>588000</v>
      </c>
      <c r="E107" t="s">
        <v>1</v>
      </c>
      <c r="F107" s="2">
        <v>-4240.68</v>
      </c>
    </row>
    <row r="108" spans="1:9">
      <c r="A108">
        <v>50501</v>
      </c>
      <c r="C108" s="1">
        <v>41670</v>
      </c>
      <c r="D108">
        <v>921000</v>
      </c>
      <c r="E108" t="s">
        <v>1</v>
      </c>
      <c r="F108">
        <v>-20.07</v>
      </c>
    </row>
    <row r="109" spans="1:9">
      <c r="A109">
        <v>50501</v>
      </c>
      <c r="C109" s="1">
        <v>41670</v>
      </c>
      <c r="D109">
        <v>923000</v>
      </c>
      <c r="E109" t="s">
        <v>1</v>
      </c>
      <c r="F109" s="2">
        <v>-508460.57</v>
      </c>
    </row>
    <row r="110" spans="1:9">
      <c r="A110">
        <v>50501</v>
      </c>
      <c r="C110" s="1">
        <v>41670</v>
      </c>
      <c r="D110">
        <v>923000</v>
      </c>
      <c r="E110" t="s">
        <v>1</v>
      </c>
      <c r="F110" s="2">
        <v>-14884.65</v>
      </c>
      <c r="G110" t="s">
        <v>30</v>
      </c>
      <c r="H110" t="s">
        <v>31</v>
      </c>
    </row>
    <row r="111" spans="1:9">
      <c r="E111" t="s">
        <v>14</v>
      </c>
      <c r="F111" s="3">
        <f>SUM(F100:F110)</f>
        <v>-660177.47000000009</v>
      </c>
      <c r="G111">
        <f>SUM(F108:F110)</f>
        <v>-523365.29000000004</v>
      </c>
      <c r="H111">
        <v>8.6860000000000007E-2</v>
      </c>
    </row>
    <row r="112" spans="1:9">
      <c r="A112" t="s">
        <v>0</v>
      </c>
    </row>
    <row r="113" spans="1:8">
      <c r="A113">
        <v>50501</v>
      </c>
      <c r="B113" t="s">
        <v>2</v>
      </c>
      <c r="C113" s="1">
        <v>41670</v>
      </c>
      <c r="D113">
        <v>2014</v>
      </c>
      <c r="E113">
        <v>925000</v>
      </c>
      <c r="F113" s="2">
        <v>111686.41</v>
      </c>
      <c r="G113" s="2">
        <v>111686.41</v>
      </c>
      <c r="H113">
        <v>8.6860000000000007E-2</v>
      </c>
    </row>
    <row r="114" spans="1:8">
      <c r="A114">
        <v>50501</v>
      </c>
      <c r="B114" t="s">
        <v>2</v>
      </c>
      <c r="C114" s="1">
        <v>41670</v>
      </c>
      <c r="D114">
        <v>2014</v>
      </c>
      <c r="E114">
        <v>232009</v>
      </c>
      <c r="F114" s="2">
        <v>-111686.41</v>
      </c>
      <c r="G114" s="2">
        <v>-111686.41</v>
      </c>
    </row>
    <row r="116" spans="1:8">
      <c r="E116" t="s">
        <v>28</v>
      </c>
      <c r="F116" s="2">
        <f>F113+F111</f>
        <v>-548491.06000000006</v>
      </c>
      <c r="G116" s="2">
        <f>G113+G111</f>
        <v>-411678.88</v>
      </c>
    </row>
    <row r="119" spans="1:8">
      <c r="B119" t="s">
        <v>32</v>
      </c>
    </row>
    <row r="120" spans="1:8">
      <c r="B120" t="s">
        <v>33</v>
      </c>
    </row>
    <row r="121" spans="1:8">
      <c r="B121" t="s">
        <v>34</v>
      </c>
    </row>
    <row r="126" spans="1:8">
      <c r="B126"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workbookViewId="0">
      <selection activeCell="L25" sqref="L25"/>
    </sheetView>
  </sheetViews>
  <sheetFormatPr defaultRowHeight="14.5"/>
  <cols>
    <col min="1" max="1" width="26" bestFit="1" customWidth="1"/>
    <col min="2" max="2" width="12.453125" bestFit="1" customWidth="1"/>
    <col min="3" max="3" width="10.1796875" bestFit="1" customWidth="1"/>
    <col min="4" max="4" width="9.54296875" bestFit="1" customWidth="1"/>
    <col min="5" max="5" width="8.81640625" bestFit="1" customWidth="1"/>
    <col min="6" max="6" width="5.453125" bestFit="1" customWidth="1"/>
    <col min="7" max="7" width="10.1796875" bestFit="1" customWidth="1"/>
    <col min="8" max="8" width="8.453125" bestFit="1" customWidth="1"/>
    <col min="9" max="9" width="10" bestFit="1" customWidth="1"/>
    <col min="10" max="10" width="11.81640625" bestFit="1" customWidth="1"/>
    <col min="11" max="11" width="24.81640625" bestFit="1" customWidth="1"/>
    <col min="12" max="12" width="14.81640625" bestFit="1" customWidth="1"/>
    <col min="13" max="13" width="16" bestFit="1" customWidth="1"/>
    <col min="14" max="14" width="29.81640625" bestFit="1" customWidth="1"/>
    <col min="15" max="15" width="8.453125" bestFit="1" customWidth="1"/>
  </cols>
  <sheetData>
    <row r="1" spans="1:15" ht="15.5" thickTop="1" thickBot="1">
      <c r="A1" s="29" t="s">
        <v>66</v>
      </c>
      <c r="B1" s="30" t="s">
        <v>67</v>
      </c>
      <c r="C1" s="31"/>
      <c r="D1" s="31"/>
      <c r="E1" s="31"/>
      <c r="F1" s="31"/>
      <c r="G1" s="31"/>
      <c r="H1" s="31"/>
      <c r="I1" s="31"/>
      <c r="J1" s="31"/>
      <c r="K1" s="31"/>
      <c r="L1" s="32"/>
      <c r="M1" s="31"/>
      <c r="N1" s="31"/>
      <c r="O1" s="31"/>
    </row>
    <row r="2" spans="1:15" ht="15.5" thickTop="1" thickBot="1">
      <c r="A2" s="29" t="s">
        <v>68</v>
      </c>
      <c r="B2" s="29" t="s">
        <v>69</v>
      </c>
      <c r="C2" s="29" t="s">
        <v>3</v>
      </c>
      <c r="D2" s="29" t="s">
        <v>70</v>
      </c>
      <c r="E2" s="29" t="s">
        <v>15</v>
      </c>
      <c r="F2" s="29" t="s">
        <v>71</v>
      </c>
      <c r="G2" s="29" t="s">
        <v>72</v>
      </c>
      <c r="H2" s="29" t="s">
        <v>73</v>
      </c>
      <c r="I2" s="29" t="s">
        <v>74</v>
      </c>
      <c r="J2" s="29" t="s">
        <v>75</v>
      </c>
      <c r="K2" s="29" t="s">
        <v>7</v>
      </c>
      <c r="L2" s="33" t="s">
        <v>76</v>
      </c>
      <c r="M2" s="29" t="s">
        <v>77</v>
      </c>
      <c r="N2" s="29" t="s">
        <v>78</v>
      </c>
      <c r="O2" s="29" t="s">
        <v>79</v>
      </c>
    </row>
    <row r="3" spans="1:15" ht="15" thickTop="1">
      <c r="A3" s="34" t="s">
        <v>80</v>
      </c>
      <c r="B3" s="34" t="s">
        <v>81</v>
      </c>
      <c r="C3" s="35">
        <v>41274</v>
      </c>
      <c r="D3" s="34" t="s">
        <v>82</v>
      </c>
      <c r="E3" s="34" t="s">
        <v>83</v>
      </c>
      <c r="F3" s="34" t="s">
        <v>84</v>
      </c>
      <c r="G3" s="34" t="s">
        <v>85</v>
      </c>
      <c r="H3" s="34" t="s">
        <v>86</v>
      </c>
      <c r="I3" s="34" t="s">
        <v>87</v>
      </c>
      <c r="J3" s="34" t="s">
        <v>88</v>
      </c>
      <c r="K3" s="34" t="s">
        <v>8</v>
      </c>
      <c r="L3" s="32">
        <v>103061.55</v>
      </c>
      <c r="M3" s="34" t="s">
        <v>89</v>
      </c>
      <c r="N3" s="34" t="s">
        <v>90</v>
      </c>
      <c r="O3" s="34" t="s">
        <v>91</v>
      </c>
    </row>
    <row r="4" spans="1:15">
      <c r="A4" s="34" t="s">
        <v>80</v>
      </c>
      <c r="B4" s="34" t="s">
        <v>92</v>
      </c>
      <c r="C4" s="35">
        <v>41226</v>
      </c>
      <c r="D4" s="34" t="s">
        <v>82</v>
      </c>
      <c r="E4" s="34" t="s">
        <v>83</v>
      </c>
      <c r="F4" s="34" t="s">
        <v>93</v>
      </c>
      <c r="G4" s="34" t="s">
        <v>85</v>
      </c>
      <c r="H4" s="34" t="s">
        <v>86</v>
      </c>
      <c r="I4" s="34" t="s">
        <v>87</v>
      </c>
      <c r="J4" s="34" t="s">
        <v>88</v>
      </c>
      <c r="K4" s="34" t="s">
        <v>8</v>
      </c>
      <c r="L4" s="32">
        <v>103061.55</v>
      </c>
      <c r="M4" s="34" t="s">
        <v>89</v>
      </c>
      <c r="N4" s="34" t="s">
        <v>94</v>
      </c>
      <c r="O4" s="34" t="s">
        <v>91</v>
      </c>
    </row>
    <row r="5" spans="1:15">
      <c r="A5" s="34" t="s">
        <v>80</v>
      </c>
      <c r="B5" s="34" t="s">
        <v>95</v>
      </c>
      <c r="C5" s="35">
        <v>41179</v>
      </c>
      <c r="D5" s="34" t="s">
        <v>82</v>
      </c>
      <c r="E5" s="34" t="s">
        <v>96</v>
      </c>
      <c r="F5" s="34" t="s">
        <v>93</v>
      </c>
      <c r="G5" s="34" t="s">
        <v>85</v>
      </c>
      <c r="H5" s="34" t="s">
        <v>86</v>
      </c>
      <c r="I5" s="34" t="s">
        <v>97</v>
      </c>
      <c r="J5" s="34" t="s">
        <v>88</v>
      </c>
      <c r="K5" s="34" t="s">
        <v>8</v>
      </c>
      <c r="L5" s="32">
        <v>776</v>
      </c>
      <c r="M5" s="34" t="s">
        <v>89</v>
      </c>
      <c r="N5" s="34" t="s">
        <v>98</v>
      </c>
      <c r="O5" s="34" t="s">
        <v>91</v>
      </c>
    </row>
    <row r="6" spans="1:15">
      <c r="A6" s="34" t="s">
        <v>80</v>
      </c>
      <c r="B6" s="34" t="s">
        <v>95</v>
      </c>
      <c r="C6" s="35">
        <v>41179</v>
      </c>
      <c r="D6" s="34" t="s">
        <v>82</v>
      </c>
      <c r="E6" s="34" t="s">
        <v>96</v>
      </c>
      <c r="F6" s="34" t="s">
        <v>93</v>
      </c>
      <c r="G6" s="34" t="s">
        <v>85</v>
      </c>
      <c r="H6" s="34" t="s">
        <v>86</v>
      </c>
      <c r="I6" s="34" t="s">
        <v>99</v>
      </c>
      <c r="J6" s="34" t="s">
        <v>88</v>
      </c>
      <c r="K6" s="34" t="s">
        <v>8</v>
      </c>
      <c r="L6" s="32">
        <v>100.79</v>
      </c>
      <c r="M6" s="34" t="s">
        <v>89</v>
      </c>
      <c r="N6" s="34" t="s">
        <v>98</v>
      </c>
      <c r="O6" s="34" t="s">
        <v>91</v>
      </c>
    </row>
    <row r="7" spans="1:15">
      <c r="A7" s="34" t="s">
        <v>80</v>
      </c>
      <c r="B7" s="34" t="s">
        <v>100</v>
      </c>
      <c r="C7" s="35">
        <v>41177</v>
      </c>
      <c r="D7" s="34" t="s">
        <v>82</v>
      </c>
      <c r="E7" s="34" t="s">
        <v>101</v>
      </c>
      <c r="F7" s="34" t="s">
        <v>102</v>
      </c>
      <c r="G7" s="34" t="s">
        <v>85</v>
      </c>
      <c r="H7" s="34" t="s">
        <v>86</v>
      </c>
      <c r="I7" s="34" t="s">
        <v>87</v>
      </c>
      <c r="J7" s="34" t="s">
        <v>88</v>
      </c>
      <c r="K7" s="34" t="s">
        <v>8</v>
      </c>
      <c r="L7" s="32">
        <v>1235.55</v>
      </c>
      <c r="M7" s="34" t="s">
        <v>89</v>
      </c>
      <c r="N7" s="34" t="s">
        <v>103</v>
      </c>
      <c r="O7" s="34" t="s">
        <v>91</v>
      </c>
    </row>
    <row r="8" spans="1:15">
      <c r="A8" s="34" t="s">
        <v>80</v>
      </c>
      <c r="B8" s="34" t="s">
        <v>104</v>
      </c>
      <c r="C8" s="35">
        <v>41264</v>
      </c>
      <c r="D8" s="34" t="s">
        <v>82</v>
      </c>
      <c r="E8" s="34" t="s">
        <v>83</v>
      </c>
      <c r="F8" s="34" t="s">
        <v>93</v>
      </c>
      <c r="G8" s="34" t="s">
        <v>85</v>
      </c>
      <c r="H8" s="34" t="s">
        <v>86</v>
      </c>
      <c r="I8" s="34" t="s">
        <v>87</v>
      </c>
      <c r="J8" s="34" t="s">
        <v>88</v>
      </c>
      <c r="K8" s="34" t="s">
        <v>8</v>
      </c>
      <c r="L8" s="32">
        <v>257.58999999999997</v>
      </c>
      <c r="M8" s="34" t="s">
        <v>89</v>
      </c>
      <c r="N8" s="34" t="s">
        <v>105</v>
      </c>
      <c r="O8" s="34" t="s">
        <v>91</v>
      </c>
    </row>
    <row r="9" spans="1:15">
      <c r="A9" s="34" t="s">
        <v>80</v>
      </c>
      <c r="B9" s="34" t="s">
        <v>95</v>
      </c>
      <c r="C9" s="35">
        <v>41179</v>
      </c>
      <c r="D9" s="34" t="s">
        <v>82</v>
      </c>
      <c r="E9" s="34" t="s">
        <v>96</v>
      </c>
      <c r="F9" s="34" t="s">
        <v>93</v>
      </c>
      <c r="G9" s="34" t="s">
        <v>85</v>
      </c>
      <c r="H9" s="34" t="s">
        <v>86</v>
      </c>
      <c r="I9" s="34" t="s">
        <v>106</v>
      </c>
      <c r="J9" s="34" t="s">
        <v>88</v>
      </c>
      <c r="K9" s="34" t="s">
        <v>8</v>
      </c>
      <c r="L9" s="32">
        <v>66.78</v>
      </c>
      <c r="M9" s="34" t="s">
        <v>89</v>
      </c>
      <c r="N9" s="34" t="s">
        <v>98</v>
      </c>
      <c r="O9" s="34" t="s">
        <v>91</v>
      </c>
    </row>
    <row r="10" spans="1:15">
      <c r="A10" s="34" t="s">
        <v>80</v>
      </c>
      <c r="B10" s="34" t="s">
        <v>107</v>
      </c>
      <c r="C10" s="35">
        <v>41274</v>
      </c>
      <c r="D10" s="34" t="s">
        <v>82</v>
      </c>
      <c r="E10" s="34" t="s">
        <v>96</v>
      </c>
      <c r="F10" s="34" t="s">
        <v>84</v>
      </c>
      <c r="G10" s="34" t="s">
        <v>85</v>
      </c>
      <c r="H10" s="34" t="s">
        <v>86</v>
      </c>
      <c r="I10" s="34" t="s">
        <v>97</v>
      </c>
      <c r="J10" s="34" t="s">
        <v>88</v>
      </c>
      <c r="K10" s="34" t="s">
        <v>8</v>
      </c>
      <c r="L10" s="32">
        <v>776</v>
      </c>
      <c r="M10" s="34" t="s">
        <v>89</v>
      </c>
      <c r="N10" s="34" t="s">
        <v>108</v>
      </c>
      <c r="O10" s="34" t="s">
        <v>91</v>
      </c>
    </row>
    <row r="11" spans="1:15">
      <c r="A11" s="34" t="s">
        <v>80</v>
      </c>
      <c r="B11" s="34" t="s">
        <v>107</v>
      </c>
      <c r="C11" s="35">
        <v>41274</v>
      </c>
      <c r="D11" s="34" t="s">
        <v>82</v>
      </c>
      <c r="E11" s="34" t="s">
        <v>96</v>
      </c>
      <c r="F11" s="34" t="s">
        <v>93</v>
      </c>
      <c r="G11" s="34" t="s">
        <v>85</v>
      </c>
      <c r="H11" s="34" t="s">
        <v>86</v>
      </c>
      <c r="I11" s="34" t="s">
        <v>97</v>
      </c>
      <c r="J11" s="34" t="s">
        <v>88</v>
      </c>
      <c r="K11" s="34" t="s">
        <v>8</v>
      </c>
      <c r="L11" s="32">
        <v>-776</v>
      </c>
      <c r="M11" s="34" t="s">
        <v>89</v>
      </c>
      <c r="N11" s="34" t="s">
        <v>108</v>
      </c>
      <c r="O11" s="34" t="s">
        <v>91</v>
      </c>
    </row>
    <row r="12" spans="1:15">
      <c r="A12" s="34" t="s">
        <v>80</v>
      </c>
      <c r="B12" s="34" t="s">
        <v>81</v>
      </c>
      <c r="C12" s="35">
        <v>41274</v>
      </c>
      <c r="D12" s="34" t="s">
        <v>82</v>
      </c>
      <c r="E12" s="34" t="s">
        <v>83</v>
      </c>
      <c r="F12" s="34" t="s">
        <v>93</v>
      </c>
      <c r="G12" s="34" t="s">
        <v>85</v>
      </c>
      <c r="H12" s="34" t="s">
        <v>86</v>
      </c>
      <c r="I12" s="34" t="s">
        <v>87</v>
      </c>
      <c r="J12" s="34" t="s">
        <v>88</v>
      </c>
      <c r="K12" s="34" t="s">
        <v>8</v>
      </c>
      <c r="L12" s="32">
        <v>-103061.55</v>
      </c>
      <c r="M12" s="34" t="s">
        <v>89</v>
      </c>
      <c r="N12" s="34" t="s">
        <v>90</v>
      </c>
      <c r="O12" s="34" t="s">
        <v>91</v>
      </c>
    </row>
    <row r="13" spans="1:15">
      <c r="A13" s="34" t="s">
        <v>80</v>
      </c>
      <c r="B13" s="34" t="s">
        <v>109</v>
      </c>
      <c r="C13" s="35">
        <v>41225</v>
      </c>
      <c r="D13" s="34" t="s">
        <v>82</v>
      </c>
      <c r="E13" s="34" t="s">
        <v>101</v>
      </c>
      <c r="F13" s="34" t="s">
        <v>102</v>
      </c>
      <c r="G13" s="34" t="s">
        <v>85</v>
      </c>
      <c r="H13" s="34" t="s">
        <v>86</v>
      </c>
      <c r="I13" s="34" t="s">
        <v>110</v>
      </c>
      <c r="J13" s="34" t="s">
        <v>88</v>
      </c>
      <c r="K13" s="34" t="s">
        <v>8</v>
      </c>
      <c r="L13" s="32">
        <v>189.3</v>
      </c>
      <c r="M13" s="34" t="s">
        <v>89</v>
      </c>
      <c r="N13" s="34" t="s">
        <v>111</v>
      </c>
      <c r="O13" s="34" t="s">
        <v>91</v>
      </c>
    </row>
    <row r="14" spans="1:15">
      <c r="A14" s="34" t="s">
        <v>80</v>
      </c>
      <c r="B14" s="34" t="s">
        <v>112</v>
      </c>
      <c r="C14" s="35">
        <v>41178</v>
      </c>
      <c r="D14" s="34" t="s">
        <v>82</v>
      </c>
      <c r="E14" s="34" t="s">
        <v>101</v>
      </c>
      <c r="F14" s="34" t="s">
        <v>102</v>
      </c>
      <c r="G14" s="34" t="s">
        <v>85</v>
      </c>
      <c r="H14" s="34" t="s">
        <v>86</v>
      </c>
      <c r="I14" s="34" t="s">
        <v>113</v>
      </c>
      <c r="J14" s="34" t="s">
        <v>88</v>
      </c>
      <c r="K14" s="34" t="s">
        <v>8</v>
      </c>
      <c r="L14" s="32">
        <v>0</v>
      </c>
      <c r="M14" s="34" t="s">
        <v>89</v>
      </c>
      <c r="N14" s="34" t="s">
        <v>105</v>
      </c>
      <c r="O14" s="34" t="s">
        <v>91</v>
      </c>
    </row>
    <row r="15" spans="1:15">
      <c r="A15" s="34" t="s">
        <v>80</v>
      </c>
      <c r="B15" s="34" t="s">
        <v>114</v>
      </c>
      <c r="C15" s="35">
        <v>41186</v>
      </c>
      <c r="D15" s="34" t="s">
        <v>82</v>
      </c>
      <c r="E15" s="34" t="s">
        <v>101</v>
      </c>
      <c r="F15" s="34" t="s">
        <v>102</v>
      </c>
      <c r="G15" s="34" t="s">
        <v>85</v>
      </c>
      <c r="H15" s="34" t="s">
        <v>86</v>
      </c>
      <c r="I15" s="34" t="s">
        <v>97</v>
      </c>
      <c r="J15" s="34" t="s">
        <v>88</v>
      </c>
      <c r="K15" s="34" t="s">
        <v>8</v>
      </c>
      <c r="L15" s="32">
        <v>2323</v>
      </c>
      <c r="M15" s="34" t="s">
        <v>89</v>
      </c>
      <c r="N15" s="34" t="s">
        <v>115</v>
      </c>
      <c r="O15" s="34" t="s">
        <v>91</v>
      </c>
    </row>
    <row r="16" spans="1:15">
      <c r="A16" s="34" t="s">
        <v>80</v>
      </c>
      <c r="B16" s="34" t="s">
        <v>116</v>
      </c>
      <c r="C16" s="35">
        <v>41178</v>
      </c>
      <c r="D16" s="34" t="s">
        <v>82</v>
      </c>
      <c r="E16" s="34" t="s">
        <v>101</v>
      </c>
      <c r="F16" s="34" t="s">
        <v>102</v>
      </c>
      <c r="G16" s="34" t="s">
        <v>85</v>
      </c>
      <c r="H16" s="34" t="s">
        <v>86</v>
      </c>
      <c r="I16" s="34" t="s">
        <v>110</v>
      </c>
      <c r="J16" s="34" t="s">
        <v>88</v>
      </c>
      <c r="K16" s="34" t="s">
        <v>8</v>
      </c>
      <c r="L16" s="32">
        <v>117</v>
      </c>
      <c r="M16" s="34" t="s">
        <v>89</v>
      </c>
      <c r="N16" s="34" t="s">
        <v>117</v>
      </c>
      <c r="O16" s="34" t="s">
        <v>91</v>
      </c>
    </row>
    <row r="17" spans="1:15">
      <c r="A17" s="34" t="s">
        <v>80</v>
      </c>
      <c r="B17" s="34" t="s">
        <v>100</v>
      </c>
      <c r="C17" s="35">
        <v>41177</v>
      </c>
      <c r="D17" s="34" t="s">
        <v>82</v>
      </c>
      <c r="E17" s="34" t="s">
        <v>101</v>
      </c>
      <c r="F17" s="34" t="s">
        <v>102</v>
      </c>
      <c r="G17" s="34" t="s">
        <v>85</v>
      </c>
      <c r="H17" s="34" t="s">
        <v>86</v>
      </c>
      <c r="I17" s="34" t="s">
        <v>113</v>
      </c>
      <c r="J17" s="34" t="s">
        <v>88</v>
      </c>
      <c r="K17" s="34" t="s">
        <v>8</v>
      </c>
      <c r="L17" s="32">
        <v>1092</v>
      </c>
      <c r="M17" s="34" t="s">
        <v>89</v>
      </c>
      <c r="N17" s="34" t="s">
        <v>105</v>
      </c>
      <c r="O17" s="34" t="s">
        <v>91</v>
      </c>
    </row>
    <row r="18" spans="1:15">
      <c r="A18" s="34" t="s">
        <v>80</v>
      </c>
      <c r="B18" s="34" t="s">
        <v>104</v>
      </c>
      <c r="C18" s="35">
        <v>41264</v>
      </c>
      <c r="D18" s="34" t="s">
        <v>82</v>
      </c>
      <c r="E18" s="34" t="s">
        <v>83</v>
      </c>
      <c r="F18" s="34" t="s">
        <v>93</v>
      </c>
      <c r="G18" s="34" t="s">
        <v>85</v>
      </c>
      <c r="H18" s="34" t="s">
        <v>86</v>
      </c>
      <c r="I18" s="34" t="s">
        <v>87</v>
      </c>
      <c r="J18" s="34" t="s">
        <v>88</v>
      </c>
      <c r="K18" s="34" t="s">
        <v>8</v>
      </c>
      <c r="L18" s="32">
        <v>398.76</v>
      </c>
      <c r="M18" s="34" t="s">
        <v>89</v>
      </c>
      <c r="N18" s="34" t="s">
        <v>118</v>
      </c>
      <c r="O18" s="34" t="s">
        <v>91</v>
      </c>
    </row>
    <row r="19" spans="1:15">
      <c r="A19" s="34" t="s">
        <v>80</v>
      </c>
      <c r="B19" s="34" t="s">
        <v>119</v>
      </c>
      <c r="C19" s="35">
        <v>41192</v>
      </c>
      <c r="D19" s="34" t="s">
        <v>82</v>
      </c>
      <c r="E19" s="34" t="s">
        <v>96</v>
      </c>
      <c r="F19" s="34" t="s">
        <v>93</v>
      </c>
      <c r="G19" s="34" t="s">
        <v>85</v>
      </c>
      <c r="H19" s="34" t="s">
        <v>86</v>
      </c>
      <c r="I19" s="34" t="s">
        <v>99</v>
      </c>
      <c r="J19" s="34" t="s">
        <v>88</v>
      </c>
      <c r="K19" s="34" t="s">
        <v>8</v>
      </c>
      <c r="L19" s="32">
        <v>16.41</v>
      </c>
      <c r="M19" s="34" t="s">
        <v>89</v>
      </c>
      <c r="N19" s="34" t="s">
        <v>120</v>
      </c>
      <c r="O19" s="34" t="s">
        <v>91</v>
      </c>
    </row>
    <row r="20" spans="1:15">
      <c r="A20" s="34" t="s">
        <v>80</v>
      </c>
      <c r="B20" s="34" t="s">
        <v>121</v>
      </c>
      <c r="C20" s="35">
        <v>41184</v>
      </c>
      <c r="D20" s="34" t="s">
        <v>82</v>
      </c>
      <c r="E20" s="34" t="s">
        <v>101</v>
      </c>
      <c r="F20" s="34" t="s">
        <v>102</v>
      </c>
      <c r="G20" s="34" t="s">
        <v>85</v>
      </c>
      <c r="H20" s="34" t="s">
        <v>86</v>
      </c>
      <c r="I20" s="34" t="s">
        <v>97</v>
      </c>
      <c r="J20" s="34" t="s">
        <v>88</v>
      </c>
      <c r="K20" s="34" t="s">
        <v>8</v>
      </c>
      <c r="L20" s="32">
        <v>1249.8800000000001</v>
      </c>
      <c r="M20" s="34" t="s">
        <v>89</v>
      </c>
      <c r="N20" s="34" t="s">
        <v>115</v>
      </c>
      <c r="O20" s="34" t="s">
        <v>91</v>
      </c>
    </row>
    <row r="21" spans="1:15">
      <c r="A21" s="34" t="s">
        <v>80</v>
      </c>
      <c r="B21" s="34" t="s">
        <v>122</v>
      </c>
      <c r="C21" s="35">
        <v>41182</v>
      </c>
      <c r="D21" s="34" t="s">
        <v>82</v>
      </c>
      <c r="E21" s="34" t="s">
        <v>101</v>
      </c>
      <c r="F21" s="34" t="s">
        <v>102</v>
      </c>
      <c r="G21" s="34" t="s">
        <v>85</v>
      </c>
      <c r="H21" s="34" t="s">
        <v>86</v>
      </c>
      <c r="I21" s="34" t="s">
        <v>97</v>
      </c>
      <c r="J21" s="34" t="s">
        <v>88</v>
      </c>
      <c r="K21" s="34" t="s">
        <v>8</v>
      </c>
      <c r="L21" s="32">
        <v>1249.8800000000001</v>
      </c>
      <c r="M21" s="34" t="s">
        <v>89</v>
      </c>
      <c r="N21" s="34" t="s">
        <v>123</v>
      </c>
      <c r="O21" s="34" t="s">
        <v>91</v>
      </c>
    </row>
    <row r="22" spans="1:15">
      <c r="A22" s="34" t="s">
        <v>80</v>
      </c>
      <c r="B22" s="34" t="s">
        <v>112</v>
      </c>
      <c r="C22" s="35">
        <v>41178</v>
      </c>
      <c r="D22" s="34" t="s">
        <v>82</v>
      </c>
      <c r="E22" s="34" t="s">
        <v>101</v>
      </c>
      <c r="F22" s="34" t="s">
        <v>102</v>
      </c>
      <c r="G22" s="34" t="s">
        <v>85</v>
      </c>
      <c r="H22" s="34" t="s">
        <v>86</v>
      </c>
      <c r="I22" s="34" t="s">
        <v>97</v>
      </c>
      <c r="J22" s="34" t="s">
        <v>88</v>
      </c>
      <c r="K22" s="34" t="s">
        <v>8</v>
      </c>
      <c r="L22" s="32">
        <v>667.8</v>
      </c>
      <c r="M22" s="34" t="s">
        <v>89</v>
      </c>
      <c r="N22" s="34" t="s">
        <v>115</v>
      </c>
      <c r="O22" s="34" t="s">
        <v>91</v>
      </c>
    </row>
    <row r="23" spans="1:15">
      <c r="A23" s="34" t="s">
        <v>80</v>
      </c>
      <c r="B23" s="34" t="s">
        <v>100</v>
      </c>
      <c r="C23" s="35">
        <v>41177</v>
      </c>
      <c r="D23" s="34" t="s">
        <v>82</v>
      </c>
      <c r="E23" s="34" t="s">
        <v>101</v>
      </c>
      <c r="F23" s="34" t="s">
        <v>102</v>
      </c>
      <c r="G23" s="34" t="s">
        <v>85</v>
      </c>
      <c r="H23" s="34" t="s">
        <v>86</v>
      </c>
      <c r="I23" s="34" t="s">
        <v>87</v>
      </c>
      <c r="J23" s="34" t="s">
        <v>88</v>
      </c>
      <c r="K23" s="34" t="s">
        <v>8</v>
      </c>
      <c r="L23" s="32">
        <v>134</v>
      </c>
      <c r="M23" s="34" t="s">
        <v>89</v>
      </c>
      <c r="N23" s="34" t="s">
        <v>105</v>
      </c>
      <c r="O23" s="34" t="s">
        <v>91</v>
      </c>
    </row>
    <row r="24" spans="1:15">
      <c r="A24" s="34" t="s">
        <v>80</v>
      </c>
      <c r="B24" s="34" t="s">
        <v>124</v>
      </c>
      <c r="C24" s="35">
        <v>41183</v>
      </c>
      <c r="D24" s="34" t="s">
        <v>82</v>
      </c>
      <c r="E24" s="34" t="s">
        <v>101</v>
      </c>
      <c r="F24" s="34" t="s">
        <v>102</v>
      </c>
      <c r="G24" s="34" t="s">
        <v>85</v>
      </c>
      <c r="H24" s="34" t="s">
        <v>86</v>
      </c>
      <c r="I24" s="34" t="s">
        <v>97</v>
      </c>
      <c r="J24" s="34" t="s">
        <v>88</v>
      </c>
      <c r="K24" s="34" t="s">
        <v>8</v>
      </c>
      <c r="L24" s="32">
        <v>-1249.8800000000001</v>
      </c>
      <c r="M24" s="34" t="s">
        <v>89</v>
      </c>
      <c r="N24" s="34" t="s">
        <v>123</v>
      </c>
      <c r="O24" s="34" t="s">
        <v>91</v>
      </c>
    </row>
    <row r="25" spans="1:15" ht="15" thickBot="1">
      <c r="A25" s="31"/>
      <c r="B25" s="31"/>
      <c r="C25" s="31"/>
      <c r="D25" s="31"/>
      <c r="E25" s="31"/>
      <c r="F25" s="31"/>
      <c r="G25" s="31"/>
      <c r="H25" s="31"/>
      <c r="I25" s="31"/>
      <c r="J25" s="31"/>
      <c r="K25" s="31"/>
      <c r="L25" s="36">
        <v>111686.41</v>
      </c>
      <c r="M25" s="31"/>
      <c r="N25" s="31"/>
      <c r="O25" s="31"/>
    </row>
    <row r="26" spans="1:15" ht="15" thickTop="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3"/>
  <sheetViews>
    <sheetView tabSelected="1" workbookViewId="0">
      <selection activeCell="J12" sqref="J12"/>
    </sheetView>
  </sheetViews>
  <sheetFormatPr defaultRowHeight="14.5"/>
  <cols>
    <col min="1" max="1" width="15.453125" customWidth="1"/>
    <col min="2" max="2" width="14.1796875" bestFit="1" customWidth="1"/>
    <col min="3" max="3" width="14.1796875" customWidth="1"/>
    <col min="4" max="4" width="15.453125" bestFit="1" customWidth="1"/>
    <col min="5" max="5" width="14.54296875" bestFit="1" customWidth="1"/>
    <col min="6" max="6" width="15.1796875" bestFit="1" customWidth="1"/>
    <col min="7" max="7" width="8.7265625" bestFit="1" customWidth="1"/>
    <col min="8" max="8" width="13.453125" bestFit="1" customWidth="1"/>
    <col min="9" max="9" width="17.453125" bestFit="1" customWidth="1"/>
    <col min="10" max="10" width="11.81640625" bestFit="1" customWidth="1"/>
    <col min="11" max="11" width="5.7265625" customWidth="1"/>
    <col min="12" max="13" width="8.7265625" bestFit="1" customWidth="1"/>
  </cols>
  <sheetData>
    <row r="1" spans="1:13">
      <c r="C1" s="12" t="s">
        <v>131</v>
      </c>
      <c r="F1" s="12" t="s">
        <v>133</v>
      </c>
    </row>
    <row r="2" spans="1:13">
      <c r="A2" s="9"/>
      <c r="B2" s="12" t="s">
        <v>125</v>
      </c>
      <c r="C2" s="12" t="s">
        <v>132</v>
      </c>
      <c r="D2" s="12" t="s">
        <v>64</v>
      </c>
      <c r="E2" s="12" t="s">
        <v>41</v>
      </c>
      <c r="F2" s="12" t="s">
        <v>134</v>
      </c>
      <c r="G2" s="12" t="s">
        <v>41</v>
      </c>
      <c r="H2" s="9"/>
      <c r="I2" s="9"/>
      <c r="J2" s="9"/>
      <c r="K2" s="9"/>
      <c r="L2" s="9"/>
      <c r="M2" s="9"/>
    </row>
    <row r="3" spans="1:13">
      <c r="A3" s="13" t="s">
        <v>44</v>
      </c>
      <c r="B3" s="13" t="s">
        <v>126</v>
      </c>
      <c r="C3" s="13" t="s">
        <v>135</v>
      </c>
      <c r="D3" s="13" t="s">
        <v>127</v>
      </c>
      <c r="E3" s="13" t="s">
        <v>15</v>
      </c>
      <c r="F3" s="25" t="s">
        <v>62</v>
      </c>
      <c r="G3" s="13" t="s">
        <v>15</v>
      </c>
      <c r="H3" s="9"/>
      <c r="I3" s="9"/>
      <c r="J3" s="9"/>
      <c r="K3" s="9"/>
      <c r="L3" s="9"/>
      <c r="M3" s="9"/>
    </row>
    <row r="4" spans="1:13">
      <c r="A4" s="9">
        <v>2012</v>
      </c>
      <c r="B4" s="15">
        <f>D4</f>
        <v>250000</v>
      </c>
      <c r="C4" s="15">
        <v>0</v>
      </c>
      <c r="D4" s="14">
        <f>'Oil Creek Accounting Records'!H1</f>
        <v>250000</v>
      </c>
      <c r="E4" s="9">
        <v>925000</v>
      </c>
      <c r="F4" s="14">
        <f>'Oil Creek Accounting Records'!H1+'Oil Creek Accounting Records'!F11+'Oil Creek Accounting Records'!F113</f>
        <v>999825</v>
      </c>
      <c r="G4" s="9">
        <v>925000</v>
      </c>
      <c r="H4" s="9"/>
      <c r="I4" s="9"/>
      <c r="J4" s="9"/>
      <c r="K4" s="9"/>
      <c r="L4" s="9"/>
      <c r="M4" s="9"/>
    </row>
    <row r="5" spans="1:13">
      <c r="A5" s="9">
        <v>2012</v>
      </c>
      <c r="B5" s="15">
        <f>D5</f>
        <v>638138.59</v>
      </c>
      <c r="C5" s="15">
        <v>0</v>
      </c>
      <c r="D5" s="14">
        <f>'Oil Creek Accounting Records'!F11</f>
        <v>638138.59</v>
      </c>
      <c r="E5" s="9">
        <v>925000</v>
      </c>
      <c r="F5" s="14"/>
      <c r="G5" s="9"/>
      <c r="H5" s="9"/>
      <c r="I5" s="9" t="s">
        <v>43</v>
      </c>
      <c r="J5" s="9"/>
      <c r="K5" s="9"/>
      <c r="L5" s="9"/>
      <c r="M5" s="9"/>
    </row>
    <row r="6" spans="1:13">
      <c r="A6" s="9">
        <v>2012</v>
      </c>
      <c r="B6" s="14">
        <f>'Oil Creek Accounting Records'!F38</f>
        <v>244445.99</v>
      </c>
      <c r="C6" s="14">
        <f>SUM('Oil Creek Accounting Records'!F17:F25)</f>
        <v>136014.96</v>
      </c>
      <c r="D6" s="14">
        <f>'Oil Creek Accounting Records'!G38</f>
        <v>108431.03</v>
      </c>
      <c r="E6" s="9">
        <v>923000</v>
      </c>
      <c r="F6" s="14"/>
      <c r="G6" s="9"/>
      <c r="H6" s="9"/>
      <c r="I6" s="9" t="s">
        <v>65</v>
      </c>
      <c r="J6" s="9" t="s">
        <v>46</v>
      </c>
      <c r="K6" s="9"/>
      <c r="L6" s="9"/>
    </row>
    <row r="7" spans="1:13">
      <c r="A7" s="9"/>
      <c r="B7" s="15"/>
      <c r="C7" s="15"/>
      <c r="D7" s="14"/>
      <c r="E7" s="9"/>
      <c r="F7" s="14"/>
      <c r="G7" s="9"/>
      <c r="H7" s="9" t="s">
        <v>38</v>
      </c>
      <c r="I7" s="9" t="s">
        <v>63</v>
      </c>
      <c r="J7" s="9" t="s">
        <v>47</v>
      </c>
      <c r="K7" s="9" t="s">
        <v>45</v>
      </c>
      <c r="L7" s="9" t="s">
        <v>48</v>
      </c>
    </row>
    <row r="8" spans="1:13">
      <c r="A8" s="9" t="s">
        <v>36</v>
      </c>
      <c r="B8" s="14">
        <f>SUM(B4:B7)</f>
        <v>1132584.58</v>
      </c>
      <c r="C8" s="14">
        <f>SUM(C4:C7)</f>
        <v>136014.96</v>
      </c>
      <c r="D8" s="14">
        <f>SUM(D4:D7)</f>
        <v>996569.62</v>
      </c>
      <c r="E8" s="11" t="s">
        <v>42</v>
      </c>
      <c r="F8" s="14">
        <f>SUM(F4:F7)</f>
        <v>999825</v>
      </c>
      <c r="G8" s="9">
        <v>925000</v>
      </c>
      <c r="H8" s="14">
        <f>F8-D8</f>
        <v>3255.3800000000047</v>
      </c>
      <c r="I8" s="23">
        <f>'Oil Creek Accounting Records'!H38</f>
        <v>9.1469999999999996E-2</v>
      </c>
      <c r="J8" s="14">
        <f>I8*H8</f>
        <v>297.76960860000042</v>
      </c>
      <c r="K8" s="14"/>
      <c r="L8" s="15"/>
    </row>
    <row r="9" spans="1:13">
      <c r="A9" s="9"/>
      <c r="B9" s="15"/>
      <c r="C9" s="15"/>
      <c r="D9" s="14"/>
      <c r="E9" s="9"/>
      <c r="F9" s="14"/>
      <c r="G9" s="9"/>
      <c r="H9" s="14"/>
      <c r="I9" s="23"/>
      <c r="J9" s="14"/>
      <c r="K9" s="14"/>
      <c r="L9" s="15"/>
    </row>
    <row r="10" spans="1:13">
      <c r="A10" s="9"/>
      <c r="B10" s="15"/>
      <c r="C10" s="15"/>
      <c r="D10" s="14"/>
      <c r="E10" s="9"/>
      <c r="F10" s="14"/>
      <c r="G10" s="9"/>
      <c r="H10" s="14"/>
      <c r="I10" s="23"/>
      <c r="J10" s="14"/>
      <c r="K10" s="14"/>
      <c r="L10" s="15"/>
    </row>
    <row r="11" spans="1:13">
      <c r="A11" s="9" t="s">
        <v>39</v>
      </c>
      <c r="B11" s="14">
        <f>'Oil Creek Accounting Records'!F98</f>
        <v>415731.48000000004</v>
      </c>
      <c r="C11" s="14">
        <f>SUM('Oil Creek Accounting Records'!F42:F44)</f>
        <v>797.22</v>
      </c>
      <c r="D11" s="14">
        <f>'Oil Creek Accounting Records'!G98</f>
        <v>414934.26</v>
      </c>
      <c r="E11" s="11" t="s">
        <v>40</v>
      </c>
      <c r="F11" s="14">
        <v>0</v>
      </c>
      <c r="G11" s="9"/>
      <c r="H11" s="14">
        <f>F11-D11</f>
        <v>-414934.26</v>
      </c>
      <c r="I11" s="23">
        <f>'Oil Creek Accounting Records'!H98</f>
        <v>8.3879999999999996E-2</v>
      </c>
      <c r="J11" s="14">
        <f>I11*H11</f>
        <v>-34804.685728800003</v>
      </c>
      <c r="K11" s="16" t="s">
        <v>60</v>
      </c>
      <c r="L11" s="15">
        <f>-'Interest Calculation'!G16</f>
        <v>-1157.1399999999999</v>
      </c>
    </row>
    <row r="12" spans="1:13">
      <c r="A12" s="9"/>
      <c r="B12" s="14"/>
      <c r="C12" s="14"/>
      <c r="D12" s="14"/>
      <c r="E12" s="11"/>
      <c r="F12" s="14"/>
      <c r="G12" s="9"/>
      <c r="H12" s="14"/>
      <c r="I12" s="23"/>
      <c r="J12" s="14"/>
      <c r="K12" s="14"/>
      <c r="L12" s="15"/>
    </row>
    <row r="13" spans="1:13">
      <c r="A13" s="9">
        <v>2014</v>
      </c>
      <c r="B13" s="14">
        <f>'Oil Creek Accounting Records'!F111</f>
        <v>-660177.47000000009</v>
      </c>
      <c r="C13" s="14">
        <f>SUM('Oil Creek Accounting Records'!F100:F107)</f>
        <v>-136812.18</v>
      </c>
      <c r="D13" s="14">
        <f>'Oil Creek Accounting Records'!G111</f>
        <v>-523365.29000000004</v>
      </c>
      <c r="E13" s="11" t="s">
        <v>40</v>
      </c>
      <c r="F13" s="14">
        <v>0</v>
      </c>
      <c r="G13" s="9"/>
      <c r="H13" s="14"/>
      <c r="I13" s="23"/>
      <c r="J13" s="14"/>
      <c r="K13" s="14"/>
      <c r="L13" s="15"/>
    </row>
    <row r="14" spans="1:13">
      <c r="A14" s="9">
        <v>2014</v>
      </c>
      <c r="B14" s="14">
        <f>D14</f>
        <v>111686.41</v>
      </c>
      <c r="C14" s="14">
        <v>0</v>
      </c>
      <c r="D14" s="14">
        <f>'Oil Creek Accounting Records'!F113</f>
        <v>111686.41</v>
      </c>
      <c r="E14" s="9">
        <v>925000</v>
      </c>
      <c r="F14" s="14"/>
      <c r="G14" s="9"/>
      <c r="H14" s="14"/>
      <c r="I14" s="23"/>
      <c r="J14" s="14"/>
      <c r="K14" s="14"/>
      <c r="L14" s="15"/>
    </row>
    <row r="15" spans="1:13">
      <c r="A15" s="9"/>
      <c r="B15" s="9"/>
      <c r="C15" s="9"/>
      <c r="D15" s="14"/>
      <c r="E15" s="9"/>
      <c r="F15" s="14"/>
      <c r="G15" s="9"/>
      <c r="H15" s="14"/>
      <c r="I15" s="23"/>
      <c r="J15" s="14"/>
      <c r="K15" s="14"/>
      <c r="L15" s="15"/>
    </row>
    <row r="16" spans="1:13">
      <c r="A16" s="9" t="s">
        <v>37</v>
      </c>
      <c r="B16" s="14">
        <f>SUM(B13:B15)</f>
        <v>-548491.06000000006</v>
      </c>
      <c r="C16" s="14">
        <f>SUM(C13:C15)</f>
        <v>-136812.18</v>
      </c>
      <c r="D16" s="14">
        <f>SUM(D13:D15)</f>
        <v>-411678.88</v>
      </c>
      <c r="E16" s="16" t="s">
        <v>49</v>
      </c>
      <c r="F16" s="14">
        <v>0</v>
      </c>
      <c r="G16" s="9"/>
      <c r="H16" s="14">
        <f>F16-D16</f>
        <v>411678.88</v>
      </c>
      <c r="I16" s="23">
        <f>'Oil Creek Accounting Records'!H111</f>
        <v>8.6860000000000007E-2</v>
      </c>
      <c r="J16" s="14">
        <f>I16*H16</f>
        <v>35758.427516800002</v>
      </c>
      <c r="K16" s="14"/>
      <c r="L16" s="15"/>
    </row>
    <row r="17" spans="1:13">
      <c r="A17" s="9"/>
      <c r="B17" s="9"/>
      <c r="C17" s="9"/>
      <c r="D17" s="10"/>
      <c r="E17" s="9"/>
      <c r="F17" s="9"/>
      <c r="G17" s="9"/>
      <c r="H17" s="15"/>
      <c r="I17" s="9"/>
      <c r="J17" s="14"/>
      <c r="K17" s="14"/>
      <c r="L17" s="15"/>
    </row>
    <row r="18" spans="1:13">
      <c r="A18" t="s">
        <v>128</v>
      </c>
      <c r="B18" s="37">
        <f>B16+B11+B8</f>
        <v>999825</v>
      </c>
      <c r="C18" s="37">
        <f>C16+C11+C8</f>
        <v>0</v>
      </c>
      <c r="D18" s="37">
        <f>D16+D11+D8</f>
        <v>999825</v>
      </c>
      <c r="F18" s="9"/>
      <c r="G18" s="9" t="s">
        <v>38</v>
      </c>
      <c r="H18" s="15">
        <f>SUM(H8:H17)</f>
        <v>0</v>
      </c>
      <c r="K18" s="22"/>
      <c r="L18" s="22">
        <f>SUM(J8:J17)+L11</f>
        <v>94.371396599999116</v>
      </c>
      <c r="M18" s="21" t="s">
        <v>59</v>
      </c>
    </row>
    <row r="19" spans="1:13">
      <c r="F19" s="9"/>
      <c r="G19" s="9"/>
      <c r="H19" s="15">
        <f>C13-B14</f>
        <v>-248498.59</v>
      </c>
      <c r="I19" s="9"/>
      <c r="J19" s="9"/>
    </row>
    <row r="20" spans="1:13">
      <c r="A20" t="s">
        <v>129</v>
      </c>
      <c r="F20" s="9"/>
      <c r="G20" s="9"/>
      <c r="H20" s="9"/>
      <c r="I20" s="9"/>
      <c r="J20" s="9"/>
      <c r="K20" s="15"/>
      <c r="L20" s="15"/>
      <c r="M20" s="15"/>
    </row>
    <row r="21" spans="1:13">
      <c r="A21" t="s">
        <v>130</v>
      </c>
    </row>
    <row r="23" spans="1:13">
      <c r="A23" t="s">
        <v>61</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6"/>
  <sheetViews>
    <sheetView workbookViewId="0">
      <selection activeCell="G16" sqref="G16"/>
    </sheetView>
  </sheetViews>
  <sheetFormatPr defaultRowHeight="14.5"/>
  <cols>
    <col min="2" max="2" width="17.453125" bestFit="1" customWidth="1"/>
    <col min="3" max="3" width="14.26953125" bestFit="1" customWidth="1"/>
    <col min="4" max="4" width="14.453125" bestFit="1" customWidth="1"/>
    <col min="5" max="5" width="14.7265625" bestFit="1" customWidth="1"/>
    <col min="7" max="7" width="20.26953125" bestFit="1" customWidth="1"/>
    <col min="9" max="9" width="20.7265625" bestFit="1" customWidth="1"/>
  </cols>
  <sheetData>
    <row r="2" spans="1:10">
      <c r="A2" s="12" t="s">
        <v>50</v>
      </c>
      <c r="B2" s="12" t="s">
        <v>51</v>
      </c>
      <c r="C2" s="12" t="s">
        <v>52</v>
      </c>
      <c r="D2" s="12" t="s">
        <v>53</v>
      </c>
      <c r="E2" s="12" t="s">
        <v>54</v>
      </c>
      <c r="F2" s="12"/>
      <c r="G2" s="12" t="s">
        <v>55</v>
      </c>
      <c r="H2" s="12"/>
      <c r="I2" s="12" t="s">
        <v>56</v>
      </c>
      <c r="J2" s="12" t="s">
        <v>57</v>
      </c>
    </row>
    <row r="3" spans="1:10">
      <c r="A3" s="17">
        <v>41609</v>
      </c>
      <c r="B3" s="19">
        <v>0</v>
      </c>
      <c r="C3" s="20"/>
      <c r="D3" s="19">
        <v>0</v>
      </c>
      <c r="E3" s="19">
        <v>0</v>
      </c>
      <c r="G3" s="19">
        <v>0</v>
      </c>
      <c r="I3" s="18">
        <v>2.8E-3</v>
      </c>
      <c r="J3" s="3" t="s">
        <v>58</v>
      </c>
    </row>
    <row r="4" spans="1:10">
      <c r="A4" s="17">
        <v>41640</v>
      </c>
      <c r="B4" s="19">
        <f>D3</f>
        <v>0</v>
      </c>
      <c r="C4" s="3">
        <f>-'Impact to CUS Attachment H'!J11</f>
        <v>34804.685728800003</v>
      </c>
      <c r="D4" s="19">
        <f>B4+C4</f>
        <v>34804.685728800003</v>
      </c>
      <c r="E4" s="19">
        <f t="shared" ref="E4:E16" si="0">ROUND(B4*I4,2)</f>
        <v>0</v>
      </c>
      <c r="G4" s="19">
        <f>+E4+G3</f>
        <v>0</v>
      </c>
      <c r="I4" s="18">
        <v>2.8E-3</v>
      </c>
      <c r="J4" s="3" t="s">
        <v>58</v>
      </c>
    </row>
    <row r="5" spans="1:10">
      <c r="A5" s="17">
        <v>41671</v>
      </c>
      <c r="B5" s="19">
        <f t="shared" ref="B5:B15" si="1">D4</f>
        <v>34804.685728800003</v>
      </c>
      <c r="C5" s="3"/>
      <c r="D5" s="19">
        <f>B5+C5</f>
        <v>34804.685728800003</v>
      </c>
      <c r="E5" s="19">
        <f>ROUND(B5*I5,2)</f>
        <v>87.01</v>
      </c>
      <c r="G5" s="19">
        <f t="shared" ref="G5:G15" si="2">+E5+G4</f>
        <v>87.01</v>
      </c>
      <c r="I5" s="18">
        <v>2.5000000000000001E-3</v>
      </c>
      <c r="J5" s="3" t="s">
        <v>58</v>
      </c>
    </row>
    <row r="6" spans="1:10">
      <c r="A6" s="17">
        <v>41699</v>
      </c>
      <c r="B6" s="19">
        <f t="shared" si="1"/>
        <v>34804.685728800003</v>
      </c>
      <c r="C6" s="3"/>
      <c r="D6" s="19">
        <f>+B6+C6+E3+E4+E5</f>
        <v>34891.695728800005</v>
      </c>
      <c r="E6" s="19">
        <f>ROUND(B6*I6,2)</f>
        <v>97.45</v>
      </c>
      <c r="G6" s="19">
        <f t="shared" si="2"/>
        <v>184.46</v>
      </c>
      <c r="I6" s="18">
        <v>2.8E-3</v>
      </c>
      <c r="J6" s="3" t="s">
        <v>58</v>
      </c>
    </row>
    <row r="7" spans="1:10">
      <c r="A7" s="17">
        <v>41730</v>
      </c>
      <c r="B7" s="19">
        <f t="shared" si="1"/>
        <v>34891.695728800005</v>
      </c>
      <c r="C7" s="3"/>
      <c r="D7" s="19">
        <f>B7+C7</f>
        <v>34891.695728800005</v>
      </c>
      <c r="E7" s="19">
        <f t="shared" si="0"/>
        <v>94.21</v>
      </c>
      <c r="G7" s="19">
        <f t="shared" si="2"/>
        <v>278.67</v>
      </c>
      <c r="I7" s="18">
        <v>2.7000000000000001E-3</v>
      </c>
      <c r="J7" s="3" t="s">
        <v>58</v>
      </c>
    </row>
    <row r="8" spans="1:10">
      <c r="A8" s="17">
        <v>41760</v>
      </c>
      <c r="B8" s="19">
        <f t="shared" si="1"/>
        <v>34891.695728800005</v>
      </c>
      <c r="C8" s="3"/>
      <c r="D8" s="19">
        <f>B8+C8</f>
        <v>34891.695728800005</v>
      </c>
      <c r="E8" s="19">
        <f t="shared" si="0"/>
        <v>97.7</v>
      </c>
      <c r="G8" s="19">
        <f t="shared" si="2"/>
        <v>376.37</v>
      </c>
      <c r="I8" s="18">
        <v>2.8E-3</v>
      </c>
      <c r="J8" s="3" t="s">
        <v>58</v>
      </c>
    </row>
    <row r="9" spans="1:10">
      <c r="A9" s="17">
        <v>41791</v>
      </c>
      <c r="B9" s="19">
        <f>D8</f>
        <v>34891.695728800005</v>
      </c>
      <c r="C9" s="3"/>
      <c r="D9" s="19">
        <f>+B9+C9+E6+E7+E8</f>
        <v>35181.055728799998</v>
      </c>
      <c r="E9" s="19">
        <f t="shared" si="0"/>
        <v>94.21</v>
      </c>
      <c r="G9" s="19">
        <f t="shared" si="2"/>
        <v>470.58</v>
      </c>
      <c r="I9" s="18">
        <v>2.7000000000000001E-3</v>
      </c>
      <c r="J9" s="3" t="s">
        <v>58</v>
      </c>
    </row>
    <row r="10" spans="1:10">
      <c r="A10" s="17">
        <v>41821</v>
      </c>
      <c r="B10" s="19">
        <f>D9</f>
        <v>35181.055728799998</v>
      </c>
      <c r="C10" s="3"/>
      <c r="D10" s="19">
        <f>B10+C10</f>
        <v>35181.055728799998</v>
      </c>
      <c r="E10" s="19">
        <f t="shared" si="0"/>
        <v>98.51</v>
      </c>
      <c r="G10" s="19">
        <f t="shared" si="2"/>
        <v>569.09</v>
      </c>
      <c r="I10" s="18">
        <v>2.8E-3</v>
      </c>
      <c r="J10" s="3" t="s">
        <v>58</v>
      </c>
    </row>
    <row r="11" spans="1:10">
      <c r="A11" s="17">
        <v>41852</v>
      </c>
      <c r="B11" s="19">
        <f>D10</f>
        <v>35181.055728799998</v>
      </c>
      <c r="C11" s="3"/>
      <c r="D11" s="19">
        <f>B11+C11</f>
        <v>35181.055728799998</v>
      </c>
      <c r="E11" s="19">
        <f t="shared" si="0"/>
        <v>98.51</v>
      </c>
      <c r="G11" s="19">
        <f t="shared" si="2"/>
        <v>667.6</v>
      </c>
      <c r="I11" s="18">
        <v>2.8E-3</v>
      </c>
      <c r="J11" s="3" t="s">
        <v>58</v>
      </c>
    </row>
    <row r="12" spans="1:10">
      <c r="A12" s="17">
        <v>41883</v>
      </c>
      <c r="B12" s="19">
        <f t="shared" si="1"/>
        <v>35181.055728799998</v>
      </c>
      <c r="C12" s="3"/>
      <c r="D12" s="19">
        <f>+B12+C12+E9+E10+E11</f>
        <v>35472.285728800001</v>
      </c>
      <c r="E12" s="19">
        <f t="shared" si="0"/>
        <v>94.99</v>
      </c>
      <c r="G12" s="19">
        <f t="shared" si="2"/>
        <v>762.59</v>
      </c>
      <c r="I12" s="18">
        <v>2.7000000000000001E-3</v>
      </c>
      <c r="J12" s="3" t="s">
        <v>58</v>
      </c>
    </row>
    <row r="13" spans="1:10">
      <c r="A13" s="17">
        <v>41913</v>
      </c>
      <c r="B13" s="19">
        <f t="shared" si="1"/>
        <v>35472.285728800001</v>
      </c>
      <c r="C13" s="3"/>
      <c r="D13" s="19">
        <f>B13+C13</f>
        <v>35472.285728800001</v>
      </c>
      <c r="E13" s="19">
        <f t="shared" si="0"/>
        <v>99.32</v>
      </c>
      <c r="G13" s="19">
        <f t="shared" si="2"/>
        <v>861.91000000000008</v>
      </c>
      <c r="I13" s="18">
        <v>2.8E-3</v>
      </c>
      <c r="J13" s="3" t="s">
        <v>58</v>
      </c>
    </row>
    <row r="14" spans="1:10">
      <c r="A14" s="17">
        <v>41944</v>
      </c>
      <c r="B14" s="19">
        <f t="shared" si="1"/>
        <v>35472.285728800001</v>
      </c>
      <c r="C14" s="3"/>
      <c r="D14" s="19">
        <f>B14+C14</f>
        <v>35472.285728800001</v>
      </c>
      <c r="E14" s="19">
        <f t="shared" si="0"/>
        <v>95.78</v>
      </c>
      <c r="G14" s="19">
        <f t="shared" si="2"/>
        <v>957.69</v>
      </c>
      <c r="I14" s="18">
        <v>2.7000000000000001E-3</v>
      </c>
      <c r="J14" s="3" t="s">
        <v>58</v>
      </c>
    </row>
    <row r="15" spans="1:10">
      <c r="A15" s="17">
        <v>41974</v>
      </c>
      <c r="B15" s="19">
        <f t="shared" si="1"/>
        <v>35472.285728800001</v>
      </c>
      <c r="C15" s="3"/>
      <c r="D15" s="19">
        <f>+B15+C15+E12+E13+E14</f>
        <v>35762.375728799998</v>
      </c>
      <c r="E15" s="19">
        <f t="shared" si="0"/>
        <v>99.32</v>
      </c>
      <c r="G15" s="19">
        <f t="shared" si="2"/>
        <v>1057.01</v>
      </c>
      <c r="I15" s="18">
        <v>2.8E-3</v>
      </c>
      <c r="J15" s="3" t="s">
        <v>58</v>
      </c>
    </row>
    <row r="16" spans="1:10">
      <c r="A16" s="17">
        <v>42005</v>
      </c>
      <c r="B16" s="19">
        <f>D15</f>
        <v>35762.375728799998</v>
      </c>
      <c r="C16" s="3">
        <f>-'Impact to CUS Attachment H'!J16</f>
        <v>-35758.427516800002</v>
      </c>
      <c r="D16" s="19">
        <f>B16+C16</f>
        <v>3.9482119999956922</v>
      </c>
      <c r="E16" s="19">
        <f t="shared" si="0"/>
        <v>100.13</v>
      </c>
      <c r="G16" s="19">
        <f>+E16+G15</f>
        <v>1157.1399999999999</v>
      </c>
      <c r="I16" s="18">
        <v>2.8E-3</v>
      </c>
      <c r="J16"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Oil Creek Accounting Records</vt:lpstr>
      <vt:lpstr>WO 10046597</vt:lpstr>
      <vt:lpstr>Impact to CUS Attachment H</vt:lpstr>
      <vt:lpstr>Interest Calculation</vt:lpstr>
    </vt:vector>
  </TitlesOfParts>
  <Company>BHC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 Cody</dc:creator>
  <cp:lastModifiedBy>Clevinger, Michael</cp:lastModifiedBy>
  <cp:lastPrinted>2018-08-27T19:52:39Z</cp:lastPrinted>
  <dcterms:created xsi:type="dcterms:W3CDTF">2018-08-24T17:59:39Z</dcterms:created>
  <dcterms:modified xsi:type="dcterms:W3CDTF">2020-05-22T18:41:47Z</dcterms:modified>
</cp:coreProperties>
</file>